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POLY MINING DEPT\Dropbox\My PC (DESKTOP-TSGIDNK)\Documents\Away\Research Topics\Small Scale Mining-Malawi\Submissions\Journal Paper\Final\Final Submission\"/>
    </mc:Choice>
  </mc:AlternateContent>
  <bookViews>
    <workbookView xWindow="-120" yWindow="-120" windowWidth="20730" windowHeight="11160" tabRatio="872" activeTab="1"/>
  </bookViews>
  <sheets>
    <sheet name="TableS1" sheetId="8" r:id="rId1"/>
    <sheet name="Table S2" sheetId="9" r:id="rId2"/>
  </sheets>
  <calcPr calcId="162913"/>
</workbook>
</file>

<file path=xl/calcChain.xml><?xml version="1.0" encoding="utf-8"?>
<calcChain xmlns="http://schemas.openxmlformats.org/spreadsheetml/2006/main">
  <c r="K32" i="9" l="1"/>
  <c r="K30" i="9"/>
  <c r="K29" i="9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9" i="8"/>
  <c r="H17" i="8" l="1"/>
  <c r="I17" i="8" s="1"/>
  <c r="H16" i="8"/>
  <c r="I16" i="8" s="1"/>
  <c r="H15" i="8"/>
  <c r="I15" i="8" s="1"/>
  <c r="D129" i="9" l="1"/>
  <c r="E129" i="9" s="1"/>
  <c r="F129" i="9" s="1"/>
  <c r="G129" i="9" s="1"/>
  <c r="D128" i="9"/>
  <c r="E128" i="9" s="1"/>
  <c r="F128" i="9" s="1"/>
  <c r="G128" i="9" s="1"/>
  <c r="D127" i="9"/>
  <c r="E127" i="9" s="1"/>
  <c r="F127" i="9" s="1"/>
  <c r="G127" i="9" s="1"/>
  <c r="D126" i="9"/>
  <c r="E126" i="9" s="1"/>
  <c r="F126" i="9" s="1"/>
  <c r="G126" i="9" s="1"/>
  <c r="D125" i="9"/>
  <c r="E125" i="9" s="1"/>
  <c r="F125" i="9" s="1"/>
  <c r="G125" i="9" s="1"/>
  <c r="D124" i="9"/>
  <c r="E124" i="9" s="1"/>
  <c r="F124" i="9" s="1"/>
  <c r="G124" i="9" s="1"/>
  <c r="D123" i="9"/>
  <c r="E123" i="9" s="1"/>
  <c r="F123" i="9" s="1"/>
  <c r="G123" i="9" s="1"/>
  <c r="D122" i="9"/>
  <c r="E122" i="9" s="1"/>
  <c r="F122" i="9" s="1"/>
  <c r="G122" i="9" s="1"/>
  <c r="D121" i="9"/>
  <c r="E121" i="9" s="1"/>
  <c r="F121" i="9" s="1"/>
  <c r="G121" i="9" s="1"/>
  <c r="D120" i="9"/>
  <c r="E120" i="9" s="1"/>
  <c r="F120" i="9" s="1"/>
  <c r="G120" i="9" s="1"/>
  <c r="D118" i="9"/>
  <c r="E118" i="9" s="1"/>
  <c r="F118" i="9" s="1"/>
  <c r="G118" i="9" s="1"/>
  <c r="E117" i="9"/>
  <c r="F117" i="9" s="1"/>
  <c r="G117" i="9" s="1"/>
  <c r="D117" i="9"/>
  <c r="D115" i="9"/>
  <c r="E115" i="9" s="1"/>
  <c r="F115" i="9" s="1"/>
  <c r="G115" i="9" s="1"/>
  <c r="D114" i="9"/>
  <c r="E114" i="9" s="1"/>
  <c r="F114" i="9" s="1"/>
  <c r="G114" i="9" s="1"/>
  <c r="D113" i="9"/>
  <c r="E113" i="9" s="1"/>
  <c r="F113" i="9" s="1"/>
  <c r="G113" i="9" s="1"/>
  <c r="D112" i="9"/>
  <c r="E112" i="9" s="1"/>
  <c r="F112" i="9" s="1"/>
  <c r="G112" i="9" s="1"/>
  <c r="D111" i="9"/>
  <c r="E111" i="9" s="1"/>
  <c r="F111" i="9" s="1"/>
  <c r="G111" i="9" s="1"/>
  <c r="D103" i="9"/>
  <c r="E103" i="9" s="1"/>
  <c r="F103" i="9" s="1"/>
  <c r="G103" i="9" s="1"/>
  <c r="D102" i="9"/>
  <c r="E102" i="9" s="1"/>
  <c r="F102" i="9" s="1"/>
  <c r="G102" i="9" s="1"/>
  <c r="E101" i="9"/>
  <c r="F101" i="9" s="1"/>
  <c r="G101" i="9" s="1"/>
  <c r="D101" i="9"/>
  <c r="D100" i="9"/>
  <c r="E100" i="9" s="1"/>
  <c r="F100" i="9" s="1"/>
  <c r="G100" i="9" s="1"/>
  <c r="D99" i="9"/>
  <c r="E99" i="9" s="1"/>
  <c r="F99" i="9" s="1"/>
  <c r="G99" i="9" s="1"/>
  <c r="D98" i="9"/>
  <c r="E98" i="9" s="1"/>
  <c r="F98" i="9" s="1"/>
  <c r="G98" i="9" s="1"/>
  <c r="E97" i="9"/>
  <c r="F97" i="9" s="1"/>
  <c r="G97" i="9" s="1"/>
  <c r="D97" i="9"/>
  <c r="D96" i="9"/>
  <c r="E96" i="9" s="1"/>
  <c r="F96" i="9" s="1"/>
  <c r="G96" i="9" s="1"/>
  <c r="D95" i="9"/>
  <c r="E95" i="9" s="1"/>
  <c r="F95" i="9" s="1"/>
  <c r="G95" i="9" s="1"/>
  <c r="D94" i="9"/>
  <c r="E94" i="9" s="1"/>
  <c r="F94" i="9" s="1"/>
  <c r="G94" i="9" s="1"/>
  <c r="D93" i="9"/>
  <c r="E93" i="9" s="1"/>
  <c r="D92" i="9"/>
  <c r="E92" i="9" s="1"/>
  <c r="F92" i="9" s="1"/>
  <c r="G92" i="9" s="1"/>
  <c r="D91" i="9"/>
  <c r="E91" i="9" s="1"/>
  <c r="F91" i="9" s="1"/>
  <c r="G91" i="9" s="1"/>
  <c r="D90" i="9"/>
  <c r="E90" i="9" s="1"/>
  <c r="F90" i="9" s="1"/>
  <c r="G90" i="9" s="1"/>
  <c r="D89" i="9"/>
  <c r="E89" i="9" s="1"/>
  <c r="F89" i="9" s="1"/>
  <c r="G89" i="9" s="1"/>
  <c r="D88" i="9"/>
  <c r="E88" i="9" s="1"/>
  <c r="F88" i="9" s="1"/>
  <c r="G88" i="9" s="1"/>
  <c r="D87" i="9"/>
  <c r="D86" i="9"/>
  <c r="E86" i="9" s="1"/>
  <c r="F86" i="9" s="1"/>
  <c r="G86" i="9" s="1"/>
  <c r="D85" i="9"/>
  <c r="E85" i="9" s="1"/>
  <c r="F85" i="9" s="1"/>
  <c r="G85" i="9" s="1"/>
  <c r="D84" i="9"/>
  <c r="E84" i="9" s="1"/>
  <c r="F84" i="9" s="1"/>
  <c r="G84" i="9" s="1"/>
  <c r="D83" i="9"/>
  <c r="E83" i="9" s="1"/>
  <c r="F83" i="9" s="1"/>
  <c r="G83" i="9" s="1"/>
  <c r="D82" i="9"/>
  <c r="E82" i="9" s="1"/>
  <c r="F82" i="9" s="1"/>
  <c r="G82" i="9" s="1"/>
  <c r="D81" i="9"/>
  <c r="E81" i="9" s="1"/>
  <c r="F81" i="9" s="1"/>
  <c r="G81" i="9" s="1"/>
  <c r="D80" i="9"/>
  <c r="E80" i="9" s="1"/>
  <c r="E79" i="9"/>
  <c r="F79" i="9" s="1"/>
  <c r="G79" i="9" s="1"/>
  <c r="D78" i="9"/>
  <c r="E78" i="9" s="1"/>
  <c r="F78" i="9" s="1"/>
  <c r="G78" i="9" s="1"/>
  <c r="D76" i="9"/>
  <c r="D73" i="9"/>
  <c r="E73" i="9" s="1"/>
  <c r="F73" i="9" s="1"/>
  <c r="G73" i="9" s="1"/>
  <c r="E72" i="9"/>
  <c r="F72" i="9" s="1"/>
  <c r="G72" i="9" s="1"/>
  <c r="D72" i="9"/>
  <c r="D71" i="9"/>
  <c r="E71" i="9" s="1"/>
  <c r="F71" i="9" s="1"/>
  <c r="G71" i="9" s="1"/>
  <c r="D69" i="9"/>
  <c r="E69" i="9" s="1"/>
  <c r="F69" i="9" s="1"/>
  <c r="G69" i="9" s="1"/>
  <c r="D65" i="9"/>
  <c r="E65" i="9" s="1"/>
  <c r="F65" i="9" s="1"/>
  <c r="G65" i="9" s="1"/>
  <c r="D64" i="9"/>
  <c r="D63" i="9"/>
  <c r="D61" i="9"/>
  <c r="E61" i="9" s="1"/>
  <c r="E60" i="9"/>
  <c r="F60" i="9" s="1"/>
  <c r="G60" i="9" s="1"/>
  <c r="D60" i="9"/>
  <c r="D59" i="9"/>
  <c r="E59" i="9" s="1"/>
  <c r="F59" i="9" s="1"/>
  <c r="G59" i="9" s="1"/>
  <c r="E58" i="9"/>
  <c r="F58" i="9" s="1"/>
  <c r="G58" i="9" s="1"/>
  <c r="D57" i="9"/>
  <c r="E57" i="9" s="1"/>
  <c r="F57" i="9" s="1"/>
  <c r="G57" i="9" s="1"/>
  <c r="D56" i="9"/>
  <c r="E56" i="9" s="1"/>
  <c r="F56" i="9" s="1"/>
  <c r="G56" i="9" s="1"/>
  <c r="D55" i="9"/>
  <c r="E55" i="9" s="1"/>
  <c r="F55" i="9" s="1"/>
  <c r="G55" i="9" s="1"/>
  <c r="D54" i="9"/>
  <c r="E54" i="9" s="1"/>
  <c r="F54" i="9" s="1"/>
  <c r="G54" i="9" s="1"/>
  <c r="E53" i="9"/>
  <c r="F53" i="9" s="1"/>
  <c r="G53" i="9" s="1"/>
  <c r="D53" i="9"/>
  <c r="D52" i="9"/>
  <c r="E52" i="9" s="1"/>
  <c r="F52" i="9" s="1"/>
  <c r="G52" i="9" s="1"/>
  <c r="D51" i="9"/>
  <c r="E51" i="9" s="1"/>
  <c r="F51" i="9" s="1"/>
  <c r="G51" i="9" s="1"/>
  <c r="D50" i="9"/>
  <c r="E50" i="9" s="1"/>
  <c r="F50" i="9" s="1"/>
  <c r="G50" i="9" s="1"/>
  <c r="E49" i="9"/>
  <c r="F49" i="9" s="1"/>
  <c r="G49" i="9" s="1"/>
  <c r="D49" i="9"/>
  <c r="D48" i="9"/>
  <c r="E48" i="9" s="1"/>
  <c r="F48" i="9" s="1"/>
  <c r="G48" i="9" s="1"/>
  <c r="E47" i="9"/>
  <c r="F47" i="9" s="1"/>
  <c r="G47" i="9" s="1"/>
  <c r="D47" i="9"/>
  <c r="E46" i="9"/>
  <c r="F46" i="9" s="1"/>
  <c r="G46" i="9" s="1"/>
  <c r="E45" i="9"/>
  <c r="F45" i="9" s="1"/>
  <c r="G45" i="9" s="1"/>
  <c r="E44" i="9"/>
  <c r="F44" i="9" s="1"/>
  <c r="G44" i="9" s="1"/>
  <c r="D43" i="9"/>
  <c r="E43" i="9" s="1"/>
  <c r="F43" i="9" s="1"/>
  <c r="G43" i="9" s="1"/>
  <c r="E42" i="9"/>
  <c r="F42" i="9" s="1"/>
  <c r="G42" i="9" s="1"/>
  <c r="E41" i="9"/>
  <c r="F41" i="9" s="1"/>
  <c r="G41" i="9" s="1"/>
  <c r="E40" i="9"/>
  <c r="F40" i="9" s="1"/>
  <c r="G40" i="9" s="1"/>
  <c r="E39" i="9"/>
  <c r="F39" i="9" s="1"/>
  <c r="G39" i="9" s="1"/>
  <c r="E38" i="9"/>
  <c r="F38" i="9" s="1"/>
  <c r="G38" i="9" s="1"/>
  <c r="D38" i="9"/>
  <c r="D37" i="9"/>
  <c r="E37" i="9" s="1"/>
  <c r="F37" i="9" s="1"/>
  <c r="G37" i="9" s="1"/>
  <c r="D36" i="9"/>
  <c r="E36" i="9" s="1"/>
  <c r="F36" i="9" s="1"/>
  <c r="G36" i="9" s="1"/>
  <c r="D35" i="9"/>
  <c r="E35" i="9" s="1"/>
  <c r="F35" i="9" s="1"/>
  <c r="G35" i="9" s="1"/>
  <c r="D33" i="9"/>
  <c r="E33" i="9" s="1"/>
  <c r="F33" i="9" s="1"/>
  <c r="G33" i="9" s="1"/>
  <c r="D32" i="9"/>
  <c r="E32" i="9" s="1"/>
  <c r="F32" i="9" s="1"/>
  <c r="G32" i="9" s="1"/>
  <c r="D31" i="9"/>
  <c r="E31" i="9" s="1"/>
  <c r="F31" i="9" s="1"/>
  <c r="G31" i="9" s="1"/>
  <c r="E30" i="9"/>
  <c r="F30" i="9" s="1"/>
  <c r="G30" i="9" s="1"/>
  <c r="D30" i="9"/>
  <c r="D29" i="9"/>
  <c r="E29" i="9" s="1"/>
  <c r="F29" i="9" s="1"/>
  <c r="G29" i="9" s="1"/>
  <c r="D28" i="9"/>
  <c r="E28" i="9" s="1"/>
  <c r="F28" i="9" s="1"/>
  <c r="G28" i="9" s="1"/>
  <c r="D27" i="9"/>
  <c r="E27" i="9" s="1"/>
  <c r="F27" i="9" s="1"/>
  <c r="G27" i="9" s="1"/>
  <c r="D25" i="9"/>
  <c r="E25" i="9" s="1"/>
  <c r="F25" i="9" s="1"/>
  <c r="G25" i="9" s="1"/>
  <c r="D24" i="9"/>
  <c r="E24" i="9" s="1"/>
  <c r="F24" i="9" s="1"/>
  <c r="G24" i="9" s="1"/>
  <c r="D23" i="9"/>
  <c r="E23" i="9" s="1"/>
  <c r="F23" i="9" s="1"/>
  <c r="G23" i="9" s="1"/>
  <c r="D22" i="9"/>
  <c r="E22" i="9" s="1"/>
  <c r="F22" i="9" s="1"/>
  <c r="G22" i="9" s="1"/>
  <c r="D21" i="9"/>
  <c r="E21" i="9" s="1"/>
  <c r="F21" i="9" s="1"/>
  <c r="G21" i="9" s="1"/>
  <c r="D20" i="9"/>
  <c r="E20" i="9" s="1"/>
  <c r="F20" i="9" s="1"/>
  <c r="G20" i="9" s="1"/>
  <c r="D18" i="9"/>
  <c r="E18" i="9" s="1"/>
  <c r="F18" i="9" s="1"/>
  <c r="G18" i="9" s="1"/>
  <c r="D17" i="9"/>
  <c r="E17" i="9" s="1"/>
  <c r="F17" i="9" s="1"/>
  <c r="G17" i="9" s="1"/>
  <c r="D16" i="9"/>
  <c r="E16" i="9" s="1"/>
  <c r="F16" i="9" s="1"/>
  <c r="G16" i="9" s="1"/>
  <c r="D15" i="9"/>
  <c r="E15" i="9" s="1"/>
  <c r="F15" i="9" s="1"/>
  <c r="G15" i="9" s="1"/>
  <c r="D14" i="9"/>
  <c r="E14" i="9" s="1"/>
  <c r="F14" i="9" s="1"/>
  <c r="G14" i="9" s="1"/>
  <c r="D13" i="9"/>
  <c r="E13" i="9" s="1"/>
  <c r="F13" i="9" s="1"/>
  <c r="G13" i="9" s="1"/>
  <c r="D11" i="9"/>
  <c r="E11" i="9" s="1"/>
  <c r="F11" i="9" s="1"/>
  <c r="G11" i="9" s="1"/>
  <c r="E10" i="9"/>
  <c r="F10" i="9" s="1"/>
  <c r="G10" i="9" s="1"/>
  <c r="D10" i="9"/>
  <c r="D9" i="9"/>
  <c r="E9" i="9" s="1"/>
  <c r="F9" i="9" s="1"/>
  <c r="G9" i="9" s="1"/>
  <c r="E8" i="9"/>
  <c r="F8" i="9" s="1"/>
  <c r="G8" i="9" s="1"/>
  <c r="D8" i="9"/>
  <c r="B5" i="9"/>
  <c r="B6" i="9" s="1"/>
  <c r="B7" i="9" s="1"/>
  <c r="B9" i="9" s="1"/>
  <c r="B10" i="9" s="1"/>
  <c r="B11" i="9" s="1"/>
  <c r="B12" i="9" s="1"/>
  <c r="B14" i="9" s="1"/>
  <c r="B15" i="9" s="1"/>
  <c r="B16" i="9" s="1"/>
  <c r="B17" i="9" s="1"/>
  <c r="B18" i="9" s="1"/>
  <c r="B19" i="9" s="1"/>
  <c r="B21" i="9" s="1"/>
  <c r="B22" i="9" s="1"/>
  <c r="B23" i="9" s="1"/>
  <c r="B24" i="9" s="1"/>
  <c r="B25" i="9" s="1"/>
  <c r="B26" i="9" s="1"/>
  <c r="B28" i="9" s="1"/>
  <c r="B29" i="9" s="1"/>
  <c r="B30" i="9" s="1"/>
  <c r="B31" i="9" s="1"/>
  <c r="B32" i="9" s="1"/>
  <c r="B33" i="9" s="1"/>
  <c r="B34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6" i="9" s="1"/>
  <c r="B67" i="9" s="1"/>
  <c r="B68" i="9" s="1"/>
  <c r="B70" i="9" s="1"/>
  <c r="B72" i="9" s="1"/>
  <c r="B73" i="9" s="1"/>
  <c r="B74" i="9" s="1"/>
  <c r="B75" i="9" s="1"/>
  <c r="B76" i="9" s="1"/>
  <c r="B77" i="9" s="1"/>
  <c r="B79" i="9" s="1"/>
  <c r="B80" i="9" s="1"/>
  <c r="B82" i="9" s="1"/>
  <c r="B83" i="9" s="1"/>
  <c r="B84" i="9" s="1"/>
  <c r="B85" i="9" s="1"/>
  <c r="B86" i="9" s="1"/>
  <c r="B87" i="9" s="1"/>
  <c r="B89" i="9" s="1"/>
  <c r="B90" i="9" s="1"/>
  <c r="B91" i="9" s="1"/>
  <c r="B92" i="9" s="1"/>
  <c r="B93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2" i="9" s="1"/>
  <c r="B113" i="9" s="1"/>
  <c r="B114" i="9" s="1"/>
  <c r="B115" i="9" s="1"/>
  <c r="B116" i="9" s="1"/>
  <c r="B118" i="9" s="1"/>
  <c r="B119" i="9" s="1"/>
  <c r="B121" i="9" s="1"/>
  <c r="B122" i="9" s="1"/>
  <c r="B123" i="9" s="1"/>
  <c r="B124" i="9" s="1"/>
  <c r="B125" i="9" s="1"/>
  <c r="B126" i="9" s="1"/>
  <c r="B127" i="9" s="1"/>
  <c r="B128" i="9" s="1"/>
  <c r="B129" i="9" s="1"/>
  <c r="K11" i="9" l="1"/>
  <c r="L11" i="9" s="1"/>
  <c r="K13" i="9"/>
  <c r="L13" i="9" s="1"/>
  <c r="K10" i="9"/>
  <c r="L10" i="9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</calcChain>
</file>

<file path=xl/sharedStrings.xml><?xml version="1.0" encoding="utf-8"?>
<sst xmlns="http://schemas.openxmlformats.org/spreadsheetml/2006/main" count="216" uniqueCount="109">
  <si>
    <t>NONE</t>
  </si>
  <si>
    <t>N/A</t>
  </si>
  <si>
    <t>NO IDEA</t>
  </si>
  <si>
    <t>CANNOT EXPLAIN</t>
  </si>
  <si>
    <t>Sells only to satisfy immediate problem like buying soap</t>
  </si>
  <si>
    <t>3 BAGS OF MAIZE AND 3 BAGSOF G/NUTS</t>
  </si>
  <si>
    <t>6 BAGS OF MAIZE, 1BAG OF SOYA AND 2BAGS OF G/NUTS</t>
  </si>
  <si>
    <t>17 BAGS OF MAIZE, 5 BAGS OF SHELLED G/NUTS</t>
  </si>
  <si>
    <t>12 BAGS OF MAIZE, 2 BAGS OF G/NUTS AND 1BAG OF SOYA</t>
  </si>
  <si>
    <t>2 BAGS OF MAIZE</t>
  </si>
  <si>
    <t>12 BAGS MAIZE, 5 BAGS G/NUTS</t>
  </si>
  <si>
    <t>7 BAGS MAIZE, 1 BAG G/NUTS, 1 BAG SOYA</t>
  </si>
  <si>
    <t xml:space="preserve">3 BAGS OF MAIZE </t>
  </si>
  <si>
    <t>4 BAGS OF MAIZE, 1 BALE OF TOBACCO</t>
  </si>
  <si>
    <t>30 BAGS OF MAIZE, 20 BAGS OF G/NUTS, 1BAG OF BEANS</t>
  </si>
  <si>
    <t>2 BAGS OF MAIZE, 2 BALES OF TOBACCO</t>
  </si>
  <si>
    <t>6 BAGS OF MAIZE, 1BAG OF G/NUTS AND 110 KG OF TOBACCO</t>
  </si>
  <si>
    <t>4 BAGS OF MAIZE</t>
  </si>
  <si>
    <t>3 BAGS OF MAIZE</t>
  </si>
  <si>
    <t>200000 PER YEAR</t>
  </si>
  <si>
    <t>400000 PER YEAR</t>
  </si>
  <si>
    <t>40000 PER YEAR</t>
  </si>
  <si>
    <t>HARVEST ABOUT 8 BAGS OF MAIZE</t>
  </si>
  <si>
    <t>250000 PER YEAR</t>
  </si>
  <si>
    <t>150000 PER YEAR</t>
  </si>
  <si>
    <t>9 BAGS OF MAIZE PER YEAR</t>
  </si>
  <si>
    <t>2 BAGS/YEAR DUE TO LACK OF CAPITAL</t>
  </si>
  <si>
    <t>8 BAGS OF G/NUTS AND 14 BAGS OF MAIZE PER YEAR</t>
  </si>
  <si>
    <t>10 BAGS OF MAIZE (MK5000/BAG) AND 5 BAGS OF G/NUTS (MK8000/BAG)</t>
  </si>
  <si>
    <t>4 BAGS PER YEAR</t>
  </si>
  <si>
    <t>10 BAGS OF MAIZE  AND 15 BAGS OF G/NUTS (MK6000/BAG)</t>
  </si>
  <si>
    <t>6 BAGS OF MAIZE</t>
  </si>
  <si>
    <t>700000 PER YEAR</t>
  </si>
  <si>
    <t>FIRST TIME NO INCOME GENERATED YET</t>
  </si>
  <si>
    <t>9 BAGS OF MAIZE AND 5 BAGS OF G/NUTS</t>
  </si>
  <si>
    <t>NON-COMMERCIAL</t>
  </si>
  <si>
    <t>SUBSISTENCE</t>
  </si>
  <si>
    <t>NOT COMMERCIAL</t>
  </si>
  <si>
    <t>NO SALES YET</t>
  </si>
  <si>
    <t>NOT YET IDENTIFIED</t>
  </si>
  <si>
    <t>6000 FROM PIECEWORK</t>
  </si>
  <si>
    <t>3 BAGS/YR</t>
  </si>
  <si>
    <t>15 BAGS OF MAIZE/YR</t>
  </si>
  <si>
    <t>10 BAGS OF MAIZE, 1 BAG COTTON</t>
  </si>
  <si>
    <t>1 BAG PER YR</t>
  </si>
  <si>
    <t>2 BAGS MAIZE, 2 TINS BEANS, 5 TINS RICE</t>
  </si>
  <si>
    <t>15 TINS MAIZE, 15 TINS RICE, 4 TINS BEANS</t>
  </si>
  <si>
    <t>30 TINS OF MAIZE, 12 TINS RICE</t>
  </si>
  <si>
    <t>3 TINS BEANS, 5 BAGS MAIZE, 1 BAG RICE</t>
  </si>
  <si>
    <t>1.5 TINS BEANS, 3 BAGS MAIZE, 5 BAGS RICE</t>
  </si>
  <si>
    <t>S/N</t>
  </si>
  <si>
    <t>Equivalent MWK</t>
  </si>
  <si>
    <t>Equivalent USD</t>
  </si>
  <si>
    <t>HARVEST 7 BAGS OF MAIZE PER YEAR</t>
  </si>
  <si>
    <t>HARVEST 6 BAGS OF MAIZE PER YEAR</t>
  </si>
  <si>
    <t>NA</t>
  </si>
  <si>
    <t>3 BAGS OF MAIZE PER YEAR</t>
  </si>
  <si>
    <t xml:space="preserve">6BAGS OF MAIZE PER YEAR </t>
  </si>
  <si>
    <t xml:space="preserve">25 BAGS OF MAIZE PER YEAR </t>
  </si>
  <si>
    <t>2 BAGS OF MAIZE PER YEAR</t>
  </si>
  <si>
    <t>25 BAGS / YEAR</t>
  </si>
  <si>
    <t>6 BAGS/YEAR</t>
  </si>
  <si>
    <t>Cannot quantify because the job is abit complex in pricing, hence only do to meet the immediate problems</t>
  </si>
  <si>
    <t>Item</t>
  </si>
  <si>
    <t>Bag of Maize (50kg)</t>
  </si>
  <si>
    <t>Bag of Soya Beans (50Kg)</t>
  </si>
  <si>
    <t>Approximate Price per Bag</t>
  </si>
  <si>
    <t>Bag of unshelled G/Nuts (50kg)</t>
  </si>
  <si>
    <t>Bag of shelled G/Nuts (50kg)</t>
  </si>
  <si>
    <t>1 Bale of Tobacco</t>
  </si>
  <si>
    <t>Source</t>
  </si>
  <si>
    <t>http://www.tccmw.com/tc/sales/</t>
  </si>
  <si>
    <t>Trading prices</t>
  </si>
  <si>
    <t>1 Bag of Beans (50Kg)</t>
  </si>
  <si>
    <t>5 BAGS OF MAIZE AND 2 BAGS OF BEANS</t>
  </si>
  <si>
    <t>https://www.selinawamucii.com/insights/prices/malawi/cotton/</t>
  </si>
  <si>
    <t>1kg of cotton (1.53 USDper Kg)</t>
  </si>
  <si>
    <t>1 Bag of Rice (50Kg)</t>
  </si>
  <si>
    <t>2 BAGS MAIZE, 2 TINS BEANS, 5 TINS RICE (approx 1.5 of 50kg)</t>
  </si>
  <si>
    <t>3 tins of produce (is measured as 50kg)</t>
  </si>
  <si>
    <t>Trading practice (substitute for accurate mass scales)</t>
  </si>
  <si>
    <t>Income per Fortnight (USD)</t>
  </si>
  <si>
    <t>Income per Fortnight (MWK)</t>
  </si>
  <si>
    <t>STANDARD DEVIATION</t>
  </si>
  <si>
    <t>AVERAGE</t>
  </si>
  <si>
    <t>STD DEVIATION</t>
  </si>
  <si>
    <t>MEDIAN</t>
  </si>
  <si>
    <t>RANGE</t>
  </si>
  <si>
    <t>1500 to 165,000</t>
  </si>
  <si>
    <t>2USD to 223USD</t>
  </si>
  <si>
    <t>VALUE (USD)</t>
  </si>
  <si>
    <t>VALUE (MWK)</t>
  </si>
  <si>
    <t>0.25USD to 108USD</t>
  </si>
  <si>
    <t>185.00 to 80,000.00</t>
  </si>
  <si>
    <t>STATISTICAL PARAMETER</t>
  </si>
  <si>
    <t>KEY</t>
  </si>
  <si>
    <t>MWK</t>
  </si>
  <si>
    <t>Malawin Kwacha</t>
  </si>
  <si>
    <t>USD</t>
  </si>
  <si>
    <t>United States Dollrs</t>
  </si>
  <si>
    <t>Income (Fortnight indicated as Direct Amounts and farm products are yearly incomes)</t>
  </si>
  <si>
    <t>ASGM Income Per Fortnight(MWK)</t>
  </si>
  <si>
    <t>ASGM Income per Fortnight (USD)</t>
  </si>
  <si>
    <t>INCOME FROM ASGM ACTIVITIES PER FORTNIGHT</t>
  </si>
  <si>
    <t>INCOME PER FORTNIGHT FROM OTHER OCCUPATIONS (INCLUDING FARMING)</t>
  </si>
  <si>
    <t>STATISTICAL PARAMETERS</t>
  </si>
  <si>
    <t>Local trading prices</t>
  </si>
  <si>
    <t>Table: S1; Statistical parameters</t>
  </si>
  <si>
    <t>Table: S2; Statistical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</si>
</sst>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>
    <font>
      <sz val="10"/>
      <color indexed="8"/>
      <name val="Helvetica Neue"/>
    </font>
    <font>
      <b/>
      <sz val="10"/>
      <color indexed="8"/>
      <name val="Helvetica Neue"/>
    </font>
    <font>
      <sz val="10"/>
      <color indexed="8"/>
      <name val="Helvetica Neue"/>
    </font>
    <font>
      <sz val="10"/>
      <color theme="0"/>
      <name val="Helvetica Neue"/>
    </font>
    <font>
      <sz val="10"/>
      <color theme="1"/>
      <name val="Helvetica Neue"/>
    </font>
    <font>
      <u/>
      <sz val="10"/>
      <color theme="10"/>
      <name val="Helvetica Neue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 wrapText="1"/>
    </xf>
  </cellStyleXfs>
  <cellXfs count="69"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43" fontId="0" fillId="0" borderId="1" xfId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0" fillId="0" borderId="1" xfId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43" fontId="0" fillId="0" borderId="1" xfId="0" applyNumberFormat="1" applyFont="1" applyBorder="1" applyAlignment="1">
      <alignment vertical="center" wrapText="1"/>
    </xf>
    <xf numFmtId="43" fontId="0" fillId="0" borderId="0" xfId="0" applyNumberFormat="1" applyFont="1" applyBorder="1" applyAlignment="1">
      <alignment vertical="top" wrapText="1"/>
    </xf>
    <xf numFmtId="43" fontId="0" fillId="0" borderId="0" xfId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3" fontId="3" fillId="0" borderId="0" xfId="1" applyFont="1" applyFill="1" applyBorder="1" applyAlignment="1">
      <alignment vertical="top" wrapText="1"/>
    </xf>
    <xf numFmtId="43" fontId="4" fillId="0" borderId="0" xfId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43" fontId="0" fillId="0" borderId="1" xfId="1" applyFont="1" applyFill="1" applyBorder="1" applyAlignment="1">
      <alignment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3" fontId="0" fillId="0" borderId="1" xfId="0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43" fontId="0" fillId="0" borderId="19" xfId="0" applyNumberFormat="1" applyFont="1" applyBorder="1" applyAlignment="1">
      <alignment vertical="top" wrapText="1"/>
    </xf>
    <xf numFmtId="43" fontId="0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3" fontId="0" fillId="0" borderId="20" xfId="1" applyFont="1" applyBorder="1" applyAlignment="1">
      <alignment vertical="top" wrapText="1"/>
    </xf>
    <xf numFmtId="43" fontId="0" fillId="0" borderId="20" xfId="1" applyFont="1" applyBorder="1" applyAlignment="1">
      <alignment vertical="center" wrapText="1"/>
    </xf>
    <xf numFmtId="0" fontId="0" fillId="0" borderId="20" xfId="0" applyFont="1" applyBorder="1" applyAlignment="1">
      <alignment vertical="top" wrapText="1"/>
    </xf>
    <xf numFmtId="43" fontId="0" fillId="0" borderId="20" xfId="0" applyNumberFormat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5" fillId="0" borderId="19" xfId="2" applyBorder="1" applyAlignment="1">
      <alignment vertical="top" wrapText="1"/>
    </xf>
    <xf numFmtId="43" fontId="0" fillId="0" borderId="21" xfId="1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514350</xdr:colOff>
      <xdr:row>3</xdr:row>
      <xdr:rowOff>138112</xdr:rowOff>
    </xdr:from>
    <xdr:ext cx="65" cy="16222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03868A-C05C-491B-B1C1-A2722CCF7887}"/>
            </a:ext>
          </a:extLst>
        </xdr:cNvPr>
        <xdr:cNvSpPr txBox="1"/>
      </xdr:nvSpPr>
      <xdr:spPr>
        <a:xfrm>
          <a:off x="1123950" y="804862"/>
          <a:ext cx="65" cy="162224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0" tIns="0" rIns="0" bIns="0" numCol="1" spcCol="38100" rtlCol="0" anchor="t">
          <a:sp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oneCellAnchor>
  <xdr:oneCellAnchor>
    <xdr:from>
      <xdr:col>2</xdr:col>
      <xdr:colOff>514350</xdr:colOff>
      <xdr:row>7</xdr:row>
      <xdr:rowOff>138112</xdr:rowOff>
    </xdr:from>
    <xdr:ext cx="65" cy="16222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00A6C1-5BC8-46B3-BF5B-F75F91ED5F41}"/>
            </a:ext>
          </a:extLst>
        </xdr:cNvPr>
        <xdr:cNvSpPr txBox="1"/>
      </xdr:nvSpPr>
      <xdr:spPr>
        <a:xfrm>
          <a:off x="1123950" y="1662112"/>
          <a:ext cx="65" cy="162224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none" lIns="0" tIns="0" rIns="0" bIns="0" numCol="1" spcCol="38100" rtlCol="0" anchor="t">
          <a:sp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US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selinawamucii.com/insights/prices/malawi/cotton/" TargetMode="External"/><Relationship Id="rId1" Type="http://schemas.openxmlformats.org/officeDocument/2006/relationships/hyperlink" Target="http://www.tccmw.com/tc/s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7"/>
  <sheetViews>
    <sheetView topLeftCell="A4" zoomScale="90" zoomScaleNormal="90" workbookViewId="0">
      <selection activeCell="M18" sqref="M18"/>
    </sheetView>
  </sheetViews>
  <sheetFormatPr defaultRowHeight="12.75"/>
  <cols>
    <col min="3" max="3" width="24.5703125" customWidth="1"/>
    <col min="4" max="4" width="16.5703125" style="36" customWidth="1"/>
    <col min="5" max="5" width="9.85546875" style="36" customWidth="1"/>
    <col min="7" max="7" width="16.5703125" customWidth="1"/>
    <col min="8" max="8" width="18.85546875" customWidth="1"/>
    <col min="9" max="9" width="19.28515625" customWidth="1"/>
  </cols>
  <sheetData>
    <row r="2" spans="2:10">
      <c r="B2" s="65" t="s">
        <v>103</v>
      </c>
      <c r="C2" s="65"/>
      <c r="D2" s="65"/>
      <c r="E2" s="65"/>
      <c r="F2" s="65"/>
      <c r="G2" s="65"/>
      <c r="H2" s="65"/>
      <c r="I2" s="65"/>
    </row>
    <row r="4" spans="2:10" ht="38.25">
      <c r="B4" s="4" t="s">
        <v>50</v>
      </c>
      <c r="C4" s="5" t="s">
        <v>101</v>
      </c>
      <c r="D4" s="5" t="s">
        <v>102</v>
      </c>
      <c r="E4" s="32"/>
    </row>
    <row r="5" spans="2:10" hidden="1">
      <c r="B5" s="3">
        <v>1</v>
      </c>
      <c r="C5" s="5"/>
      <c r="D5" s="32"/>
      <c r="E5" s="32"/>
    </row>
    <row r="6" spans="2:10" hidden="1">
      <c r="B6" s="3">
        <v>2</v>
      </c>
      <c r="C6" s="5"/>
      <c r="D6" s="32"/>
      <c r="E6" s="32"/>
    </row>
    <row r="7" spans="2:10" hidden="1">
      <c r="B7" s="3">
        <v>3</v>
      </c>
      <c r="C7" s="5"/>
      <c r="D7" s="32"/>
      <c r="E7" s="32"/>
    </row>
    <row r="8" spans="2:10" ht="14.25" hidden="1" customHeight="1">
      <c r="B8" s="3">
        <v>4</v>
      </c>
      <c r="C8" s="5"/>
      <c r="D8" s="32"/>
      <c r="E8" s="32"/>
    </row>
    <row r="9" spans="2:10">
      <c r="B9" s="1">
        <v>5</v>
      </c>
      <c r="C9" s="13">
        <v>8000</v>
      </c>
      <c r="D9" s="39">
        <f>C9/740</f>
        <v>10.810810810810811</v>
      </c>
      <c r="E9" s="31"/>
    </row>
    <row r="10" spans="2:10" ht="13.5" thickBot="1">
      <c r="B10" s="1">
        <f t="shared" ref="B10:B72" si="0">B9+1</f>
        <v>6</v>
      </c>
      <c r="C10" s="13">
        <v>9000</v>
      </c>
      <c r="D10" s="39">
        <f t="shared" ref="D10:D73" si="1">C10/740</f>
        <v>12.162162162162161</v>
      </c>
      <c r="E10" s="31"/>
    </row>
    <row r="11" spans="2:10">
      <c r="B11" s="1">
        <f t="shared" si="0"/>
        <v>7</v>
      </c>
      <c r="C11" s="13">
        <v>10000</v>
      </c>
      <c r="D11" s="39">
        <f t="shared" si="1"/>
        <v>13.513513513513514</v>
      </c>
      <c r="E11" s="31"/>
      <c r="F11" s="16"/>
      <c r="G11" s="17"/>
      <c r="H11" s="17"/>
      <c r="I11" s="17"/>
      <c r="J11" s="18"/>
    </row>
    <row r="12" spans="2:10" ht="18" customHeight="1">
      <c r="B12" s="1">
        <f t="shared" si="0"/>
        <v>8</v>
      </c>
      <c r="C12" s="13">
        <v>10000</v>
      </c>
      <c r="D12" s="39">
        <f t="shared" si="1"/>
        <v>13.513513513513514</v>
      </c>
      <c r="E12" s="31"/>
      <c r="F12" s="6"/>
      <c r="G12" s="66" t="s">
        <v>107</v>
      </c>
      <c r="H12" s="66"/>
      <c r="I12" s="66"/>
      <c r="J12" s="12"/>
    </row>
    <row r="13" spans="2:10">
      <c r="B13" s="1">
        <f t="shared" si="0"/>
        <v>9</v>
      </c>
      <c r="C13" s="13">
        <v>10000</v>
      </c>
      <c r="D13" s="39">
        <f t="shared" si="1"/>
        <v>13.513513513513514</v>
      </c>
      <c r="E13" s="31"/>
      <c r="F13" s="6"/>
      <c r="G13" s="7"/>
      <c r="H13" s="7"/>
      <c r="I13" s="7"/>
      <c r="J13" s="12"/>
    </row>
    <row r="14" spans="2:10" ht="29.25" customHeight="1">
      <c r="B14" s="1">
        <f t="shared" si="0"/>
        <v>10</v>
      </c>
      <c r="C14" s="13">
        <v>10000</v>
      </c>
      <c r="D14" s="39">
        <f t="shared" si="1"/>
        <v>13.513513513513514</v>
      </c>
      <c r="E14" s="31"/>
      <c r="F14" s="6"/>
      <c r="G14" s="55" t="s">
        <v>105</v>
      </c>
      <c r="H14" s="2" t="s">
        <v>91</v>
      </c>
      <c r="I14" s="64" t="s">
        <v>90</v>
      </c>
      <c r="J14" s="12"/>
    </row>
    <row r="15" spans="2:10">
      <c r="B15" s="1">
        <f t="shared" si="0"/>
        <v>11</v>
      </c>
      <c r="C15" s="13">
        <v>20000</v>
      </c>
      <c r="D15" s="39">
        <f t="shared" si="1"/>
        <v>27.027027027027028</v>
      </c>
      <c r="E15" s="31"/>
      <c r="F15" s="6"/>
      <c r="G15" s="51" t="s">
        <v>84</v>
      </c>
      <c r="H15" s="60">
        <f>AVERAGE(C9:C130)</f>
        <v>22494.915254237287</v>
      </c>
      <c r="I15" s="52">
        <f>H15/740</f>
        <v>30.398534127347684</v>
      </c>
      <c r="J15" s="12"/>
    </row>
    <row r="16" spans="2:10">
      <c r="B16" s="1">
        <f t="shared" si="0"/>
        <v>12</v>
      </c>
      <c r="C16" s="13">
        <v>10000</v>
      </c>
      <c r="D16" s="39">
        <f t="shared" si="1"/>
        <v>13.513513513513514</v>
      </c>
      <c r="E16" s="31"/>
      <c r="F16" s="6"/>
      <c r="G16" s="51" t="s">
        <v>85</v>
      </c>
      <c r="H16" s="57">
        <f>_xlfn.STDEV.P(C9:C130)</f>
        <v>24723.171891621201</v>
      </c>
      <c r="I16" s="52">
        <f>H16/740</f>
        <v>33.409691745434053</v>
      </c>
      <c r="J16" s="12"/>
    </row>
    <row r="17" spans="2:10">
      <c r="B17" s="1">
        <f t="shared" si="0"/>
        <v>13</v>
      </c>
      <c r="C17" s="13">
        <v>7500</v>
      </c>
      <c r="D17" s="39">
        <f t="shared" si="1"/>
        <v>10.135135135135135</v>
      </c>
      <c r="E17" s="31"/>
      <c r="F17" s="6"/>
      <c r="G17" s="51" t="s">
        <v>86</v>
      </c>
      <c r="H17" s="60">
        <f>MEDIAN(C9:C130)</f>
        <v>20000</v>
      </c>
      <c r="I17" s="52">
        <f>H17/740</f>
        <v>27.027027027027028</v>
      </c>
      <c r="J17" s="12"/>
    </row>
    <row r="18" spans="2:10">
      <c r="B18" s="1">
        <f t="shared" si="0"/>
        <v>14</v>
      </c>
      <c r="C18" s="13">
        <v>20000</v>
      </c>
      <c r="D18" s="39">
        <f t="shared" si="1"/>
        <v>27.027027027027028</v>
      </c>
      <c r="E18" s="31"/>
      <c r="F18" s="6"/>
      <c r="G18" s="42" t="s">
        <v>87</v>
      </c>
      <c r="H18" s="61" t="s">
        <v>88</v>
      </c>
      <c r="I18" s="43" t="s">
        <v>89</v>
      </c>
      <c r="J18" s="12"/>
    </row>
    <row r="19" spans="2:10">
      <c r="B19" s="1">
        <f t="shared" si="0"/>
        <v>15</v>
      </c>
      <c r="C19" s="13">
        <v>8000</v>
      </c>
      <c r="D19" s="39">
        <f t="shared" si="1"/>
        <v>10.810810810810811</v>
      </c>
      <c r="E19" s="31"/>
      <c r="F19" s="6"/>
      <c r="G19" s="7"/>
      <c r="H19" s="7"/>
      <c r="I19" s="7"/>
      <c r="J19" s="12"/>
    </row>
    <row r="20" spans="2:10" ht="63.75" hidden="1">
      <c r="B20" s="1">
        <f t="shared" si="0"/>
        <v>16</v>
      </c>
      <c r="C20" s="13" t="s">
        <v>62</v>
      </c>
      <c r="D20" s="39" t="e">
        <f t="shared" si="1"/>
        <v>#VALUE!</v>
      </c>
      <c r="E20" s="31"/>
      <c r="F20" s="6"/>
      <c r="G20" s="7"/>
      <c r="H20" s="7"/>
      <c r="I20" s="7"/>
      <c r="J20" s="12"/>
    </row>
    <row r="21" spans="2:10">
      <c r="B21" s="1">
        <f t="shared" si="0"/>
        <v>17</v>
      </c>
      <c r="C21" s="13">
        <v>27000</v>
      </c>
      <c r="D21" s="39">
        <f t="shared" si="1"/>
        <v>36.486486486486484</v>
      </c>
      <c r="E21" s="31"/>
      <c r="F21" s="6"/>
      <c r="G21" s="7"/>
      <c r="H21" s="7"/>
      <c r="I21" s="7"/>
      <c r="J21" s="12"/>
    </row>
    <row r="22" spans="2:10">
      <c r="B22" s="1">
        <f t="shared" si="0"/>
        <v>18</v>
      </c>
      <c r="C22" s="13">
        <v>32500</v>
      </c>
      <c r="D22" s="39">
        <f t="shared" si="1"/>
        <v>43.918918918918919</v>
      </c>
      <c r="E22" s="31"/>
      <c r="F22" s="6"/>
      <c r="G22" s="50" t="s">
        <v>95</v>
      </c>
      <c r="H22" s="7"/>
      <c r="I22" s="7"/>
      <c r="J22" s="12"/>
    </row>
    <row r="23" spans="2:10">
      <c r="B23" s="1">
        <f t="shared" si="0"/>
        <v>19</v>
      </c>
      <c r="C23" s="13">
        <v>7000</v>
      </c>
      <c r="D23" s="39">
        <f t="shared" si="1"/>
        <v>9.4594594594594597</v>
      </c>
      <c r="E23" s="31"/>
      <c r="F23" s="6"/>
      <c r="G23" s="40" t="s">
        <v>96</v>
      </c>
      <c r="H23" s="41" t="s">
        <v>97</v>
      </c>
      <c r="I23" s="7"/>
      <c r="J23" s="12"/>
    </row>
    <row r="24" spans="2:10">
      <c r="B24" s="1">
        <f t="shared" si="0"/>
        <v>20</v>
      </c>
      <c r="C24" s="13">
        <v>21000</v>
      </c>
      <c r="D24" s="39">
        <f t="shared" si="1"/>
        <v>28.378378378378379</v>
      </c>
      <c r="E24" s="31"/>
      <c r="F24" s="6"/>
      <c r="G24" s="42" t="s">
        <v>98</v>
      </c>
      <c r="H24" s="43" t="s">
        <v>99</v>
      </c>
      <c r="I24" s="7"/>
      <c r="J24" s="12"/>
    </row>
    <row r="25" spans="2:10">
      <c r="B25" s="1">
        <f t="shared" si="0"/>
        <v>21</v>
      </c>
      <c r="C25" s="13">
        <v>5000</v>
      </c>
      <c r="D25" s="39">
        <f t="shared" si="1"/>
        <v>6.756756756756757</v>
      </c>
      <c r="E25" s="31"/>
      <c r="F25" s="6"/>
      <c r="G25" s="7"/>
      <c r="H25" s="7"/>
      <c r="I25" s="7"/>
      <c r="J25" s="12"/>
    </row>
    <row r="26" spans="2:10">
      <c r="B26" s="1">
        <f t="shared" si="0"/>
        <v>22</v>
      </c>
      <c r="C26" s="13">
        <v>25000</v>
      </c>
      <c r="D26" s="39">
        <f t="shared" si="1"/>
        <v>33.783783783783782</v>
      </c>
      <c r="E26" s="31"/>
      <c r="F26" s="6"/>
      <c r="G26" s="7"/>
      <c r="H26" s="7"/>
      <c r="I26" s="7"/>
      <c r="J26" s="12"/>
    </row>
    <row r="27" spans="2:10" ht="13.5" thickBot="1">
      <c r="B27" s="1">
        <f t="shared" si="0"/>
        <v>23</v>
      </c>
      <c r="C27" s="13">
        <v>20000</v>
      </c>
      <c r="D27" s="39">
        <f t="shared" si="1"/>
        <v>27.027027027027028</v>
      </c>
      <c r="E27" s="31"/>
      <c r="F27" s="9"/>
      <c r="G27" s="10"/>
      <c r="H27" s="10"/>
      <c r="I27" s="10"/>
      <c r="J27" s="11"/>
    </row>
    <row r="28" spans="2:10">
      <c r="B28" s="1">
        <f t="shared" si="0"/>
        <v>24</v>
      </c>
      <c r="C28" s="13">
        <v>8000</v>
      </c>
      <c r="D28" s="39">
        <f t="shared" si="1"/>
        <v>10.810810810810811</v>
      </c>
      <c r="E28" s="31"/>
    </row>
    <row r="29" spans="2:10">
      <c r="B29" s="1">
        <f t="shared" si="0"/>
        <v>25</v>
      </c>
      <c r="C29" s="13">
        <v>12000</v>
      </c>
      <c r="D29" s="39">
        <f t="shared" si="1"/>
        <v>16.216216216216218</v>
      </c>
      <c r="E29" s="31"/>
    </row>
    <row r="30" spans="2:10">
      <c r="B30" s="1">
        <f t="shared" si="0"/>
        <v>26</v>
      </c>
      <c r="C30" s="13">
        <v>5000</v>
      </c>
      <c r="D30" s="39">
        <f t="shared" si="1"/>
        <v>6.756756756756757</v>
      </c>
      <c r="E30" s="31"/>
    </row>
    <row r="31" spans="2:10">
      <c r="B31" s="1">
        <f t="shared" si="0"/>
        <v>27</v>
      </c>
      <c r="C31" s="13">
        <v>8000</v>
      </c>
      <c r="D31" s="39">
        <f t="shared" si="1"/>
        <v>10.810810810810811</v>
      </c>
      <c r="E31" s="31"/>
    </row>
    <row r="32" spans="2:10">
      <c r="B32" s="1">
        <f t="shared" si="0"/>
        <v>28</v>
      </c>
      <c r="C32" s="13">
        <v>30000</v>
      </c>
      <c r="D32" s="39">
        <f t="shared" si="1"/>
        <v>40.54054054054054</v>
      </c>
      <c r="E32" s="31"/>
    </row>
    <row r="33" spans="2:5">
      <c r="B33" s="1">
        <f t="shared" si="0"/>
        <v>29</v>
      </c>
      <c r="C33" s="13">
        <v>5000</v>
      </c>
      <c r="D33" s="39">
        <f t="shared" si="1"/>
        <v>6.756756756756757</v>
      </c>
      <c r="E33" s="31"/>
    </row>
    <row r="34" spans="2:5">
      <c r="B34" s="1">
        <f t="shared" si="0"/>
        <v>30</v>
      </c>
      <c r="C34" s="13">
        <v>6000</v>
      </c>
      <c r="D34" s="39">
        <f t="shared" si="1"/>
        <v>8.1081081081081088</v>
      </c>
      <c r="E34" s="31"/>
    </row>
    <row r="35" spans="2:5">
      <c r="B35" s="1">
        <f t="shared" si="0"/>
        <v>31</v>
      </c>
      <c r="C35" s="13">
        <v>50000</v>
      </c>
      <c r="D35" s="39">
        <f t="shared" si="1"/>
        <v>67.567567567567565</v>
      </c>
      <c r="E35" s="31"/>
    </row>
    <row r="36" spans="2:5">
      <c r="B36" s="1">
        <f t="shared" si="0"/>
        <v>32</v>
      </c>
      <c r="C36" s="13">
        <v>60000</v>
      </c>
      <c r="D36" s="39">
        <f t="shared" si="1"/>
        <v>81.081081081081081</v>
      </c>
      <c r="E36" s="31"/>
    </row>
    <row r="37" spans="2:5">
      <c r="B37" s="1">
        <f t="shared" si="0"/>
        <v>33</v>
      </c>
      <c r="C37" s="13">
        <v>20000</v>
      </c>
      <c r="D37" s="39">
        <f t="shared" si="1"/>
        <v>27.027027027027028</v>
      </c>
      <c r="E37" s="31"/>
    </row>
    <row r="38" spans="2:5">
      <c r="B38" s="1">
        <f t="shared" si="0"/>
        <v>34</v>
      </c>
      <c r="C38" s="13">
        <v>20000</v>
      </c>
      <c r="D38" s="39">
        <f t="shared" si="1"/>
        <v>27.027027027027028</v>
      </c>
      <c r="E38" s="31"/>
    </row>
    <row r="39" spans="2:5">
      <c r="B39" s="1">
        <f t="shared" si="0"/>
        <v>35</v>
      </c>
      <c r="C39" s="13">
        <v>5000</v>
      </c>
      <c r="D39" s="39">
        <f t="shared" si="1"/>
        <v>6.756756756756757</v>
      </c>
      <c r="E39" s="31"/>
    </row>
    <row r="40" spans="2:5">
      <c r="B40" s="1">
        <f t="shared" si="0"/>
        <v>36</v>
      </c>
      <c r="C40" s="13">
        <v>30000</v>
      </c>
      <c r="D40" s="39">
        <f t="shared" si="1"/>
        <v>40.54054054054054</v>
      </c>
      <c r="E40" s="31"/>
    </row>
    <row r="41" spans="2:5">
      <c r="B41" s="1">
        <f t="shared" si="0"/>
        <v>37</v>
      </c>
      <c r="C41" s="13">
        <v>60000</v>
      </c>
      <c r="D41" s="39">
        <f t="shared" si="1"/>
        <v>81.081081081081081</v>
      </c>
      <c r="E41" s="31"/>
    </row>
    <row r="42" spans="2:5">
      <c r="B42" s="1">
        <f t="shared" si="0"/>
        <v>38</v>
      </c>
      <c r="C42" s="13">
        <v>30000</v>
      </c>
      <c r="D42" s="39">
        <f t="shared" si="1"/>
        <v>40.54054054054054</v>
      </c>
      <c r="E42" s="31"/>
    </row>
    <row r="43" spans="2:5">
      <c r="B43" s="1">
        <f t="shared" si="0"/>
        <v>39</v>
      </c>
      <c r="C43" s="13">
        <v>8000</v>
      </c>
      <c r="D43" s="39">
        <f t="shared" si="1"/>
        <v>10.810810810810811</v>
      </c>
      <c r="E43" s="31"/>
    </row>
    <row r="44" spans="2:5">
      <c r="B44" s="1">
        <f t="shared" si="0"/>
        <v>40</v>
      </c>
      <c r="C44" s="13">
        <v>7000</v>
      </c>
      <c r="D44" s="39">
        <f t="shared" si="1"/>
        <v>9.4594594594594597</v>
      </c>
      <c r="E44" s="31"/>
    </row>
    <row r="45" spans="2:5">
      <c r="B45" s="1">
        <f t="shared" si="0"/>
        <v>41</v>
      </c>
      <c r="C45" s="13">
        <v>10000</v>
      </c>
      <c r="D45" s="39">
        <f t="shared" si="1"/>
        <v>13.513513513513514</v>
      </c>
      <c r="E45" s="31"/>
    </row>
    <row r="46" spans="2:5">
      <c r="B46" s="1">
        <f t="shared" si="0"/>
        <v>42</v>
      </c>
      <c r="C46" s="13">
        <v>45000</v>
      </c>
      <c r="D46" s="39">
        <f t="shared" si="1"/>
        <v>60.810810810810814</v>
      </c>
      <c r="E46" s="31"/>
    </row>
    <row r="47" spans="2:5">
      <c r="B47" s="1">
        <f t="shared" si="0"/>
        <v>43</v>
      </c>
      <c r="C47" s="13">
        <v>20000</v>
      </c>
      <c r="D47" s="39">
        <f t="shared" si="1"/>
        <v>27.027027027027028</v>
      </c>
      <c r="E47" s="31"/>
    </row>
    <row r="48" spans="2:5">
      <c r="B48" s="1">
        <f t="shared" si="0"/>
        <v>44</v>
      </c>
      <c r="C48" s="13">
        <v>7000</v>
      </c>
      <c r="D48" s="39">
        <f t="shared" si="1"/>
        <v>9.4594594594594597</v>
      </c>
      <c r="E48" s="31"/>
    </row>
    <row r="49" spans="2:5">
      <c r="B49" s="1">
        <f t="shared" si="0"/>
        <v>45</v>
      </c>
      <c r="C49" s="13">
        <v>10000</v>
      </c>
      <c r="D49" s="39">
        <f t="shared" si="1"/>
        <v>13.513513513513514</v>
      </c>
      <c r="E49" s="31"/>
    </row>
    <row r="50" spans="2:5">
      <c r="B50" s="1">
        <f t="shared" si="0"/>
        <v>46</v>
      </c>
      <c r="C50" s="13">
        <v>7400</v>
      </c>
      <c r="D50" s="39">
        <f t="shared" si="1"/>
        <v>10</v>
      </c>
      <c r="E50" s="31"/>
    </row>
    <row r="51" spans="2:5">
      <c r="B51" s="1">
        <f t="shared" si="0"/>
        <v>47</v>
      </c>
      <c r="C51" s="13">
        <v>6000</v>
      </c>
      <c r="D51" s="39">
        <f t="shared" si="1"/>
        <v>8.1081081081081088</v>
      </c>
      <c r="E51" s="31"/>
    </row>
    <row r="52" spans="2:5">
      <c r="B52" s="1">
        <f t="shared" si="0"/>
        <v>48</v>
      </c>
      <c r="C52" s="13">
        <v>6000</v>
      </c>
      <c r="D52" s="39">
        <f t="shared" si="1"/>
        <v>8.1081081081081088</v>
      </c>
      <c r="E52" s="31"/>
    </row>
    <row r="53" spans="2:5">
      <c r="B53" s="1">
        <f t="shared" si="0"/>
        <v>49</v>
      </c>
      <c r="C53" s="13">
        <v>3000</v>
      </c>
      <c r="D53" s="39">
        <f t="shared" si="1"/>
        <v>4.0540540540540544</v>
      </c>
      <c r="E53" s="31"/>
    </row>
    <row r="54" spans="2:5">
      <c r="B54" s="1">
        <f t="shared" si="0"/>
        <v>50</v>
      </c>
      <c r="C54" s="13">
        <v>30000</v>
      </c>
      <c r="D54" s="39">
        <f t="shared" si="1"/>
        <v>40.54054054054054</v>
      </c>
      <c r="E54" s="31"/>
    </row>
    <row r="55" spans="2:5">
      <c r="B55" s="1">
        <f t="shared" si="0"/>
        <v>51</v>
      </c>
      <c r="C55" s="13">
        <v>20000</v>
      </c>
      <c r="D55" s="39">
        <f t="shared" si="1"/>
        <v>27.027027027027028</v>
      </c>
      <c r="E55" s="31"/>
    </row>
    <row r="56" spans="2:5">
      <c r="B56" s="1">
        <f t="shared" si="0"/>
        <v>52</v>
      </c>
      <c r="C56" s="13">
        <v>35000</v>
      </c>
      <c r="D56" s="39">
        <f t="shared" si="1"/>
        <v>47.297297297297298</v>
      </c>
      <c r="E56" s="31"/>
    </row>
    <row r="57" spans="2:5">
      <c r="B57" s="1">
        <f t="shared" si="0"/>
        <v>53</v>
      </c>
      <c r="C57" s="13">
        <v>50000</v>
      </c>
      <c r="D57" s="39">
        <f t="shared" si="1"/>
        <v>67.567567567567565</v>
      </c>
      <c r="E57" s="31"/>
    </row>
    <row r="58" spans="2:5">
      <c r="B58" s="1">
        <f t="shared" si="0"/>
        <v>54</v>
      </c>
      <c r="C58" s="13">
        <v>20000</v>
      </c>
      <c r="D58" s="39">
        <f t="shared" si="1"/>
        <v>27.027027027027028</v>
      </c>
      <c r="E58" s="31"/>
    </row>
    <row r="59" spans="2:5" ht="25.5" hidden="1">
      <c r="B59" s="1">
        <f t="shared" si="0"/>
        <v>55</v>
      </c>
      <c r="C59" s="13" t="s">
        <v>33</v>
      </c>
      <c r="D59" s="39" t="e">
        <f t="shared" si="1"/>
        <v>#VALUE!</v>
      </c>
      <c r="E59" s="31"/>
    </row>
    <row r="60" spans="2:5">
      <c r="B60" s="1">
        <f t="shared" si="0"/>
        <v>56</v>
      </c>
      <c r="C60" s="13">
        <v>8000</v>
      </c>
      <c r="D60" s="39">
        <f t="shared" si="1"/>
        <v>10.810810810810811</v>
      </c>
      <c r="E60" s="31"/>
    </row>
    <row r="61" spans="2:5">
      <c r="B61" s="1">
        <f t="shared" si="0"/>
        <v>57</v>
      </c>
      <c r="C61" s="13">
        <v>10000</v>
      </c>
      <c r="D61" s="39">
        <f t="shared" si="1"/>
        <v>13.513513513513514</v>
      </c>
      <c r="E61" s="31"/>
    </row>
    <row r="62" spans="2:5">
      <c r="B62" s="1">
        <f t="shared" si="0"/>
        <v>58</v>
      </c>
      <c r="C62" s="13">
        <v>10000</v>
      </c>
      <c r="D62" s="39">
        <f t="shared" si="1"/>
        <v>13.513513513513514</v>
      </c>
      <c r="E62" s="31"/>
    </row>
    <row r="63" spans="2:5">
      <c r="B63" s="1">
        <f t="shared" si="0"/>
        <v>59</v>
      </c>
      <c r="C63" s="49">
        <v>70000</v>
      </c>
      <c r="D63" s="39">
        <f t="shared" si="1"/>
        <v>94.594594594594597</v>
      </c>
      <c r="E63" s="33"/>
    </row>
    <row r="64" spans="2:5">
      <c r="B64" s="1">
        <f t="shared" si="0"/>
        <v>60</v>
      </c>
      <c r="C64" s="13">
        <v>1500</v>
      </c>
      <c r="D64" s="39">
        <f t="shared" si="1"/>
        <v>2.0270270270270272</v>
      </c>
      <c r="E64" s="31"/>
    </row>
    <row r="65" spans="2:9">
      <c r="B65" s="1">
        <f t="shared" si="0"/>
        <v>61</v>
      </c>
      <c r="C65" s="13">
        <v>10000</v>
      </c>
      <c r="D65" s="39">
        <f t="shared" si="1"/>
        <v>13.513513513513514</v>
      </c>
      <c r="E65" s="31"/>
    </row>
    <row r="66" spans="2:9">
      <c r="B66" s="1">
        <f t="shared" si="0"/>
        <v>62</v>
      </c>
      <c r="C66" s="49">
        <v>70000</v>
      </c>
      <c r="D66" s="39">
        <f t="shared" si="1"/>
        <v>94.594594594594597</v>
      </c>
      <c r="E66" s="33"/>
    </row>
    <row r="67" spans="2:9">
      <c r="B67" s="1">
        <f t="shared" si="0"/>
        <v>63</v>
      </c>
      <c r="C67" s="13">
        <v>10000</v>
      </c>
      <c r="D67" s="39">
        <f t="shared" si="1"/>
        <v>13.513513513513514</v>
      </c>
      <c r="E67" s="31"/>
    </row>
    <row r="68" spans="2:9">
      <c r="B68" s="1">
        <f t="shared" si="0"/>
        <v>64</v>
      </c>
      <c r="C68" s="13">
        <v>15000</v>
      </c>
      <c r="D68" s="39">
        <f t="shared" si="1"/>
        <v>20.27027027027027</v>
      </c>
      <c r="E68" s="31"/>
    </row>
    <row r="69" spans="2:9">
      <c r="B69" s="1">
        <f t="shared" si="0"/>
        <v>65</v>
      </c>
      <c r="C69" s="13">
        <v>50000</v>
      </c>
      <c r="D69" s="39">
        <f t="shared" si="1"/>
        <v>67.567567567567565</v>
      </c>
      <c r="E69" s="31"/>
    </row>
    <row r="70" spans="2:9">
      <c r="B70" s="1">
        <f t="shared" si="0"/>
        <v>66</v>
      </c>
      <c r="C70" s="13">
        <v>20000</v>
      </c>
      <c r="D70" s="39">
        <f t="shared" si="1"/>
        <v>27.027027027027028</v>
      </c>
      <c r="E70" s="31"/>
    </row>
    <row r="71" spans="2:9">
      <c r="B71" s="1">
        <f t="shared" si="0"/>
        <v>67</v>
      </c>
      <c r="C71" s="13">
        <v>15000</v>
      </c>
      <c r="D71" s="39">
        <f t="shared" si="1"/>
        <v>20.27027027027027</v>
      </c>
      <c r="E71" s="31"/>
    </row>
    <row r="72" spans="2:9">
      <c r="B72" s="1">
        <f t="shared" si="0"/>
        <v>68</v>
      </c>
      <c r="C72" s="49">
        <v>90000</v>
      </c>
      <c r="D72" s="39">
        <f t="shared" si="1"/>
        <v>121.62162162162163</v>
      </c>
      <c r="E72" s="33"/>
    </row>
    <row r="73" spans="2:9">
      <c r="B73" s="1">
        <f t="shared" ref="B73:B130" si="2">B72+1</f>
        <v>69</v>
      </c>
      <c r="C73" s="13">
        <v>45000</v>
      </c>
      <c r="D73" s="39">
        <f t="shared" si="1"/>
        <v>60.810810810810814</v>
      </c>
      <c r="E73" s="31"/>
    </row>
    <row r="74" spans="2:9">
      <c r="B74" s="1">
        <f t="shared" si="2"/>
        <v>70</v>
      </c>
      <c r="C74" s="13">
        <v>10000</v>
      </c>
      <c r="D74" s="39">
        <f t="shared" ref="D74:D130" si="3">C74/740</f>
        <v>13.513513513513514</v>
      </c>
      <c r="E74" s="31"/>
    </row>
    <row r="75" spans="2:9">
      <c r="B75" s="1">
        <f t="shared" si="2"/>
        <v>71</v>
      </c>
      <c r="C75" s="13">
        <v>30000</v>
      </c>
      <c r="D75" s="39">
        <f t="shared" si="3"/>
        <v>40.54054054054054</v>
      </c>
      <c r="E75" s="31"/>
    </row>
    <row r="76" spans="2:9" hidden="1">
      <c r="B76" s="1">
        <f t="shared" si="2"/>
        <v>72</v>
      </c>
      <c r="C76" s="13" t="s">
        <v>38</v>
      </c>
      <c r="D76" s="39" t="e">
        <f t="shared" si="3"/>
        <v>#VALUE!</v>
      </c>
      <c r="E76" s="31"/>
    </row>
    <row r="77" spans="2:9">
      <c r="B77" s="1">
        <f t="shared" si="2"/>
        <v>73</v>
      </c>
      <c r="C77" s="13">
        <v>4000</v>
      </c>
      <c r="D77" s="39">
        <f t="shared" si="3"/>
        <v>5.4054054054054053</v>
      </c>
      <c r="E77" s="31"/>
    </row>
    <row r="78" spans="2:9" hidden="1">
      <c r="B78" s="1">
        <f t="shared" si="2"/>
        <v>74</v>
      </c>
      <c r="C78" s="13" t="s">
        <v>1</v>
      </c>
      <c r="D78" s="39" t="e">
        <f t="shared" si="3"/>
        <v>#VALUE!</v>
      </c>
      <c r="E78" s="31"/>
      <c r="G78" s="16"/>
      <c r="H78" s="17"/>
      <c r="I78" s="18"/>
    </row>
    <row r="79" spans="2:9">
      <c r="B79" s="1">
        <f t="shared" si="2"/>
        <v>75</v>
      </c>
      <c r="C79" s="13">
        <v>7000</v>
      </c>
      <c r="D79" s="39">
        <f t="shared" si="3"/>
        <v>9.4594594594594597</v>
      </c>
      <c r="E79" s="31"/>
      <c r="G79" s="7"/>
      <c r="H79" s="30"/>
      <c r="I79" s="7"/>
    </row>
    <row r="80" spans="2:9">
      <c r="B80" s="1">
        <f t="shared" si="2"/>
        <v>76</v>
      </c>
      <c r="C80" s="13">
        <v>15000</v>
      </c>
      <c r="D80" s="39">
        <f t="shared" si="3"/>
        <v>20.27027027027027</v>
      </c>
      <c r="E80" s="31"/>
      <c r="G80" s="7"/>
      <c r="H80" s="7"/>
      <c r="I80" s="7"/>
    </row>
    <row r="81" spans="2:9">
      <c r="B81" s="1">
        <f t="shared" si="2"/>
        <v>77</v>
      </c>
      <c r="C81" s="13">
        <v>5000</v>
      </c>
      <c r="D81" s="39">
        <f t="shared" si="3"/>
        <v>6.756756756756757</v>
      </c>
      <c r="E81" s="31"/>
      <c r="G81" s="7"/>
      <c r="H81" s="7"/>
      <c r="I81" s="7"/>
    </row>
    <row r="82" spans="2:9">
      <c r="B82" s="1">
        <f t="shared" si="2"/>
        <v>78</v>
      </c>
      <c r="C82" s="13">
        <v>10000</v>
      </c>
      <c r="D82" s="39">
        <f t="shared" si="3"/>
        <v>13.513513513513514</v>
      </c>
      <c r="E82" s="31"/>
      <c r="G82" s="7"/>
      <c r="H82" s="7"/>
      <c r="I82" s="7"/>
    </row>
    <row r="83" spans="2:9">
      <c r="B83" s="1">
        <f t="shared" si="2"/>
        <v>79</v>
      </c>
      <c r="C83" s="13">
        <v>12500</v>
      </c>
      <c r="D83" s="39">
        <f t="shared" si="3"/>
        <v>16.891891891891891</v>
      </c>
      <c r="E83" s="31"/>
      <c r="G83" s="7"/>
      <c r="H83" s="7"/>
      <c r="I83" s="7"/>
    </row>
    <row r="84" spans="2:9">
      <c r="B84" s="1">
        <f t="shared" si="2"/>
        <v>80</v>
      </c>
      <c r="C84" s="13">
        <v>10000</v>
      </c>
      <c r="D84" s="39">
        <f t="shared" si="3"/>
        <v>13.513513513513514</v>
      </c>
      <c r="E84" s="31"/>
    </row>
    <row r="85" spans="2:9">
      <c r="B85" s="1">
        <f t="shared" si="2"/>
        <v>81</v>
      </c>
      <c r="C85" s="13">
        <v>7500</v>
      </c>
      <c r="D85" s="39">
        <f t="shared" si="3"/>
        <v>10.135135135135135</v>
      </c>
      <c r="E85" s="31"/>
    </row>
    <row r="86" spans="2:9">
      <c r="B86" s="1">
        <f t="shared" si="2"/>
        <v>82</v>
      </c>
      <c r="C86" s="13">
        <v>4000</v>
      </c>
      <c r="D86" s="39">
        <f t="shared" si="3"/>
        <v>5.4054054054054053</v>
      </c>
      <c r="E86" s="31"/>
    </row>
    <row r="87" spans="2:9">
      <c r="B87" s="1">
        <f t="shared" si="2"/>
        <v>83</v>
      </c>
      <c r="C87" s="13">
        <v>5000</v>
      </c>
      <c r="D87" s="39">
        <f t="shared" si="3"/>
        <v>6.756756756756757</v>
      </c>
      <c r="E87" s="31"/>
    </row>
    <row r="88" spans="2:9">
      <c r="B88" s="1">
        <f t="shared" si="2"/>
        <v>84</v>
      </c>
      <c r="C88" s="13">
        <v>20000</v>
      </c>
      <c r="D88" s="39">
        <f t="shared" si="3"/>
        <v>27.027027027027028</v>
      </c>
      <c r="E88" s="31"/>
    </row>
    <row r="89" spans="2:9">
      <c r="B89" s="1">
        <f t="shared" si="2"/>
        <v>85</v>
      </c>
      <c r="C89" s="13">
        <v>15000</v>
      </c>
      <c r="D89" s="39">
        <f t="shared" si="3"/>
        <v>20.27027027027027</v>
      </c>
      <c r="E89" s="31"/>
    </row>
    <row r="90" spans="2:9">
      <c r="B90" s="1">
        <f t="shared" si="2"/>
        <v>86</v>
      </c>
      <c r="C90" s="13">
        <v>30000</v>
      </c>
      <c r="D90" s="39">
        <f t="shared" si="3"/>
        <v>40.54054054054054</v>
      </c>
      <c r="E90" s="31"/>
    </row>
    <row r="91" spans="2:9">
      <c r="B91" s="1">
        <f t="shared" si="2"/>
        <v>87</v>
      </c>
      <c r="C91" s="13">
        <v>20000</v>
      </c>
      <c r="D91" s="39">
        <f t="shared" si="3"/>
        <v>27.027027027027028</v>
      </c>
      <c r="E91" s="31"/>
    </row>
    <row r="92" spans="2:9">
      <c r="B92" s="1">
        <f t="shared" si="2"/>
        <v>88</v>
      </c>
      <c r="C92" s="13">
        <v>10000</v>
      </c>
      <c r="D92" s="39">
        <f t="shared" si="3"/>
        <v>13.513513513513514</v>
      </c>
      <c r="E92" s="31"/>
    </row>
    <row r="93" spans="2:9">
      <c r="B93" s="1">
        <f t="shared" si="2"/>
        <v>89</v>
      </c>
      <c r="C93" s="13">
        <v>4000</v>
      </c>
      <c r="D93" s="39">
        <f t="shared" si="3"/>
        <v>5.4054054054054053</v>
      </c>
      <c r="E93" s="31"/>
    </row>
    <row r="94" spans="2:9">
      <c r="B94" s="1">
        <f t="shared" si="2"/>
        <v>90</v>
      </c>
      <c r="C94" s="13">
        <v>15000</v>
      </c>
      <c r="D94" s="39">
        <f t="shared" si="3"/>
        <v>20.27027027027027</v>
      </c>
      <c r="E94" s="31"/>
    </row>
    <row r="95" spans="2:9">
      <c r="B95" s="1">
        <f t="shared" si="2"/>
        <v>91</v>
      </c>
      <c r="C95" s="13">
        <v>50000</v>
      </c>
      <c r="D95" s="39">
        <f t="shared" si="3"/>
        <v>67.567567567567565</v>
      </c>
      <c r="E95" s="31"/>
    </row>
    <row r="96" spans="2:9">
      <c r="B96" s="1">
        <f t="shared" si="2"/>
        <v>92</v>
      </c>
      <c r="C96" s="13">
        <v>40000</v>
      </c>
      <c r="D96" s="39">
        <f t="shared" si="3"/>
        <v>54.054054054054056</v>
      </c>
      <c r="E96" s="31"/>
    </row>
    <row r="97" spans="2:5">
      <c r="B97" s="1">
        <f t="shared" si="2"/>
        <v>93</v>
      </c>
      <c r="C97" s="13">
        <v>20000</v>
      </c>
      <c r="D97" s="39">
        <f t="shared" si="3"/>
        <v>27.027027027027028</v>
      </c>
      <c r="E97" s="31"/>
    </row>
    <row r="98" spans="2:5">
      <c r="B98" s="1">
        <f t="shared" si="2"/>
        <v>94</v>
      </c>
      <c r="C98" s="13">
        <v>20000</v>
      </c>
      <c r="D98" s="39">
        <f t="shared" si="3"/>
        <v>27.027027027027028</v>
      </c>
      <c r="E98" s="31"/>
    </row>
    <row r="99" spans="2:5">
      <c r="B99" s="1">
        <f t="shared" si="2"/>
        <v>95</v>
      </c>
      <c r="C99" s="13">
        <v>28000</v>
      </c>
      <c r="D99" s="39">
        <f t="shared" si="3"/>
        <v>37.837837837837839</v>
      </c>
      <c r="E99" s="31"/>
    </row>
    <row r="100" spans="2:5">
      <c r="B100" s="1">
        <f t="shared" si="2"/>
        <v>96</v>
      </c>
      <c r="C100" s="13">
        <v>20000</v>
      </c>
      <c r="D100" s="39">
        <f t="shared" si="3"/>
        <v>27.027027027027028</v>
      </c>
      <c r="E100" s="31"/>
    </row>
    <row r="101" spans="2:5">
      <c r="B101" s="1">
        <f t="shared" si="2"/>
        <v>97</v>
      </c>
      <c r="C101" s="13">
        <v>16000</v>
      </c>
      <c r="D101" s="39">
        <f t="shared" si="3"/>
        <v>21.621621621621621</v>
      </c>
      <c r="E101" s="31"/>
    </row>
    <row r="102" spans="2:5">
      <c r="B102" s="1">
        <f t="shared" si="2"/>
        <v>98</v>
      </c>
      <c r="C102" s="13">
        <v>20000</v>
      </c>
      <c r="D102" s="39">
        <f t="shared" si="3"/>
        <v>27.027027027027028</v>
      </c>
      <c r="E102" s="31"/>
    </row>
    <row r="103" spans="2:5">
      <c r="B103" s="1">
        <f t="shared" si="2"/>
        <v>99</v>
      </c>
      <c r="C103" s="13">
        <v>20000</v>
      </c>
      <c r="D103" s="39">
        <f t="shared" si="3"/>
        <v>27.027027027027028</v>
      </c>
      <c r="E103" s="31"/>
    </row>
    <row r="104" spans="2:5">
      <c r="B104" s="1">
        <f t="shared" si="2"/>
        <v>100</v>
      </c>
      <c r="C104" s="13">
        <v>30000</v>
      </c>
      <c r="D104" s="39">
        <f t="shared" si="3"/>
        <v>40.54054054054054</v>
      </c>
      <c r="E104" s="31"/>
    </row>
    <row r="105" spans="2:5">
      <c r="B105" s="1">
        <f t="shared" si="2"/>
        <v>101</v>
      </c>
      <c r="C105" s="15">
        <v>20000</v>
      </c>
      <c r="D105" s="39">
        <f t="shared" si="3"/>
        <v>27.027027027027028</v>
      </c>
      <c r="E105" s="34"/>
    </row>
    <row r="106" spans="2:5">
      <c r="B106" s="1">
        <f t="shared" si="2"/>
        <v>102</v>
      </c>
      <c r="C106" s="13">
        <v>20000</v>
      </c>
      <c r="D106" s="39">
        <f t="shared" si="3"/>
        <v>27.027027027027028</v>
      </c>
      <c r="E106" s="31"/>
    </row>
    <row r="107" spans="2:5">
      <c r="B107" s="1">
        <f t="shared" si="2"/>
        <v>103</v>
      </c>
      <c r="C107" s="13">
        <v>20000</v>
      </c>
      <c r="D107" s="39">
        <f t="shared" si="3"/>
        <v>27.027027027027028</v>
      </c>
      <c r="E107" s="31"/>
    </row>
    <row r="108" spans="2:5">
      <c r="B108" s="1">
        <f t="shared" si="2"/>
        <v>104</v>
      </c>
      <c r="C108" s="13">
        <v>20000</v>
      </c>
      <c r="D108" s="39">
        <f t="shared" si="3"/>
        <v>27.027027027027028</v>
      </c>
      <c r="E108" s="31"/>
    </row>
    <row r="109" spans="2:5">
      <c r="B109" s="1">
        <f t="shared" si="2"/>
        <v>105</v>
      </c>
      <c r="C109" s="13">
        <v>165000</v>
      </c>
      <c r="D109" s="39">
        <f t="shared" si="3"/>
        <v>222.97297297297297</v>
      </c>
      <c r="E109" s="31"/>
    </row>
    <row r="110" spans="2:5">
      <c r="B110" s="1">
        <f t="shared" si="2"/>
        <v>106</v>
      </c>
      <c r="C110" s="13">
        <v>55000</v>
      </c>
      <c r="D110" s="39">
        <f t="shared" si="3"/>
        <v>74.324324324324323</v>
      </c>
      <c r="E110" s="31"/>
    </row>
    <row r="111" spans="2:5">
      <c r="B111" s="1">
        <f t="shared" si="2"/>
        <v>107</v>
      </c>
      <c r="C111" s="13">
        <v>165000</v>
      </c>
      <c r="D111" s="39">
        <f t="shared" si="3"/>
        <v>222.97297297297297</v>
      </c>
      <c r="E111" s="31"/>
    </row>
    <row r="112" spans="2:5">
      <c r="B112" s="1">
        <f t="shared" si="2"/>
        <v>108</v>
      </c>
      <c r="C112" s="13">
        <v>4000</v>
      </c>
      <c r="D112" s="39">
        <f t="shared" si="3"/>
        <v>5.4054054054054053</v>
      </c>
      <c r="E112" s="31"/>
    </row>
    <row r="113" spans="2:5">
      <c r="B113" s="1">
        <f t="shared" si="2"/>
        <v>109</v>
      </c>
      <c r="C113" s="13">
        <v>10000</v>
      </c>
      <c r="D113" s="39">
        <f t="shared" si="3"/>
        <v>13.513513513513514</v>
      </c>
      <c r="E113" s="31"/>
    </row>
    <row r="114" spans="2:5">
      <c r="B114" s="1">
        <f t="shared" si="2"/>
        <v>110</v>
      </c>
      <c r="C114" s="13">
        <v>20000</v>
      </c>
      <c r="D114" s="39">
        <f t="shared" si="3"/>
        <v>27.027027027027028</v>
      </c>
      <c r="E114" s="31"/>
    </row>
    <row r="115" spans="2:5">
      <c r="B115" s="1">
        <f t="shared" si="2"/>
        <v>111</v>
      </c>
      <c r="C115" s="13">
        <v>30000</v>
      </c>
      <c r="D115" s="39">
        <f t="shared" si="3"/>
        <v>40.54054054054054</v>
      </c>
      <c r="E115" s="31"/>
    </row>
    <row r="116" spans="2:5">
      <c r="B116" s="1">
        <f t="shared" si="2"/>
        <v>112</v>
      </c>
      <c r="C116" s="13">
        <v>15000</v>
      </c>
      <c r="D116" s="39">
        <f t="shared" si="3"/>
        <v>20.27027027027027</v>
      </c>
      <c r="E116" s="31"/>
    </row>
    <row r="117" spans="2:5">
      <c r="B117" s="1">
        <f t="shared" si="2"/>
        <v>113</v>
      </c>
      <c r="C117" s="13">
        <v>20000</v>
      </c>
      <c r="D117" s="39">
        <f t="shared" si="3"/>
        <v>27.027027027027028</v>
      </c>
      <c r="E117" s="31"/>
    </row>
    <row r="118" spans="2:5">
      <c r="B118" s="1">
        <f t="shared" si="2"/>
        <v>114</v>
      </c>
      <c r="C118" s="13">
        <v>5000</v>
      </c>
      <c r="D118" s="39">
        <f t="shared" si="3"/>
        <v>6.756756756756757</v>
      </c>
      <c r="E118" s="31"/>
    </row>
    <row r="119" spans="2:5">
      <c r="B119" s="1">
        <f t="shared" si="2"/>
        <v>115</v>
      </c>
      <c r="C119" s="13">
        <v>4000</v>
      </c>
      <c r="D119" s="39">
        <f t="shared" si="3"/>
        <v>5.4054054054054053</v>
      </c>
      <c r="E119" s="31"/>
    </row>
    <row r="120" spans="2:5">
      <c r="B120" s="1">
        <f t="shared" si="2"/>
        <v>116</v>
      </c>
      <c r="C120" s="13">
        <v>1500</v>
      </c>
      <c r="D120" s="39">
        <f t="shared" si="3"/>
        <v>2.0270270270270272</v>
      </c>
      <c r="E120" s="31"/>
    </row>
    <row r="121" spans="2:5">
      <c r="B121" s="1">
        <f t="shared" si="2"/>
        <v>117</v>
      </c>
      <c r="C121" s="13">
        <v>50000</v>
      </c>
      <c r="D121" s="39">
        <f t="shared" si="3"/>
        <v>67.567567567567565</v>
      </c>
      <c r="E121" s="31"/>
    </row>
    <row r="122" spans="2:5">
      <c r="B122" s="1">
        <f t="shared" si="2"/>
        <v>118</v>
      </c>
      <c r="C122" s="13">
        <v>40000</v>
      </c>
      <c r="D122" s="39">
        <f t="shared" si="3"/>
        <v>54.054054054054056</v>
      </c>
      <c r="E122" s="31"/>
    </row>
    <row r="123" spans="2:5">
      <c r="B123" s="1">
        <f t="shared" si="2"/>
        <v>119</v>
      </c>
      <c r="C123" s="13">
        <v>20000</v>
      </c>
      <c r="D123" s="39">
        <f t="shared" si="3"/>
        <v>27.027027027027028</v>
      </c>
      <c r="E123" s="31"/>
    </row>
    <row r="124" spans="2:5">
      <c r="B124" s="1">
        <f t="shared" si="2"/>
        <v>120</v>
      </c>
      <c r="C124" s="13">
        <v>16000</v>
      </c>
      <c r="D124" s="39">
        <f t="shared" si="3"/>
        <v>21.621621621621621</v>
      </c>
      <c r="E124" s="31"/>
    </row>
    <row r="125" spans="2:5">
      <c r="B125" s="1">
        <f t="shared" si="2"/>
        <v>121</v>
      </c>
      <c r="C125" s="13">
        <v>30000</v>
      </c>
      <c r="D125" s="39">
        <f t="shared" si="3"/>
        <v>40.54054054054054</v>
      </c>
      <c r="E125" s="31"/>
    </row>
    <row r="126" spans="2:5">
      <c r="B126" s="1">
        <f t="shared" si="2"/>
        <v>122</v>
      </c>
      <c r="C126" s="13">
        <v>20000</v>
      </c>
      <c r="D126" s="39">
        <f t="shared" si="3"/>
        <v>27.027027027027028</v>
      </c>
      <c r="E126" s="31"/>
    </row>
    <row r="127" spans="2:5">
      <c r="B127" s="1">
        <f t="shared" si="2"/>
        <v>123</v>
      </c>
      <c r="C127" s="13">
        <v>28000</v>
      </c>
      <c r="D127" s="39">
        <f t="shared" si="3"/>
        <v>37.837837837837839</v>
      </c>
      <c r="E127" s="31"/>
    </row>
    <row r="128" spans="2:5">
      <c r="B128" s="1">
        <f t="shared" si="2"/>
        <v>124</v>
      </c>
      <c r="C128" s="13">
        <v>20000</v>
      </c>
      <c r="D128" s="39">
        <f t="shared" si="3"/>
        <v>27.027027027027028</v>
      </c>
      <c r="E128" s="31"/>
    </row>
    <row r="129" spans="2:5">
      <c r="B129" s="1">
        <f t="shared" si="2"/>
        <v>125</v>
      </c>
      <c r="C129" s="13">
        <v>20000</v>
      </c>
      <c r="D129" s="39">
        <f t="shared" si="3"/>
        <v>27.027027027027028</v>
      </c>
      <c r="E129" s="31"/>
    </row>
    <row r="130" spans="2:5">
      <c r="B130" s="1">
        <f t="shared" si="2"/>
        <v>126</v>
      </c>
      <c r="C130" s="13">
        <v>20000</v>
      </c>
      <c r="D130" s="39">
        <f t="shared" si="3"/>
        <v>27.027027027027028</v>
      </c>
      <c r="E130" s="31"/>
    </row>
    <row r="131" spans="2:5" s="7" customFormat="1">
      <c r="B131" s="8"/>
      <c r="D131" s="35"/>
      <c r="E131" s="35"/>
    </row>
    <row r="132" spans="2:5" s="7" customFormat="1">
      <c r="B132" s="8"/>
      <c r="D132" s="35"/>
      <c r="E132" s="35"/>
    </row>
    <row r="133" spans="2:5" s="7" customFormat="1">
      <c r="B133" s="8"/>
      <c r="D133" s="35"/>
      <c r="E133" s="35"/>
    </row>
    <row r="134" spans="2:5" s="7" customFormat="1">
      <c r="B134" s="8"/>
      <c r="D134" s="35"/>
      <c r="E134" s="35"/>
    </row>
    <row r="135" spans="2:5" s="7" customFormat="1">
      <c r="B135" s="8"/>
      <c r="D135" s="35"/>
      <c r="E135" s="35"/>
    </row>
    <row r="136" spans="2:5" s="7" customFormat="1">
      <c r="B136" s="8"/>
      <c r="D136" s="35"/>
      <c r="E136" s="35"/>
    </row>
    <row r="137" spans="2:5" s="7" customFormat="1">
      <c r="B137" s="8"/>
      <c r="D137" s="35"/>
      <c r="E137" s="35"/>
    </row>
  </sheetData>
  <mergeCells count="2">
    <mergeCell ref="B2:I2"/>
    <mergeCell ref="G12:I1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9"/>
  <sheetViews>
    <sheetView tabSelected="1" topLeftCell="C1" workbookViewId="0">
      <selection activeCell="D20" sqref="D20"/>
    </sheetView>
  </sheetViews>
  <sheetFormatPr defaultRowHeight="12.75"/>
  <cols>
    <col min="2" max="2" width="16.85546875" customWidth="1"/>
    <col min="3" max="3" width="27.140625" customWidth="1"/>
    <col min="4" max="4" width="14" customWidth="1"/>
    <col min="5" max="5" width="13.7109375" customWidth="1"/>
    <col min="6" max="6" width="18" customWidth="1"/>
    <col min="7" max="7" width="21" customWidth="1"/>
    <col min="8" max="8" width="7.7109375" customWidth="1"/>
    <col min="9" max="9" width="5" customWidth="1"/>
    <col min="10" max="10" width="20.7109375" customWidth="1"/>
    <col min="11" max="11" width="17.5703125" customWidth="1"/>
    <col min="12" max="12" width="19.28515625" customWidth="1"/>
  </cols>
  <sheetData>
    <row r="2" spans="2:13">
      <c r="B2" s="67" t="s">
        <v>104</v>
      </c>
      <c r="C2" s="67"/>
      <c r="D2" s="67"/>
      <c r="E2" s="67"/>
      <c r="F2" s="67"/>
      <c r="G2" s="67"/>
    </row>
    <row r="3" spans="2:13" ht="51.75" thickBot="1">
      <c r="B3" s="19" t="s">
        <v>50</v>
      </c>
      <c r="C3" s="20" t="s">
        <v>100</v>
      </c>
      <c r="D3" s="19" t="s">
        <v>51</v>
      </c>
      <c r="E3" s="19" t="s">
        <v>52</v>
      </c>
      <c r="F3" s="20" t="s">
        <v>81</v>
      </c>
      <c r="G3" s="20" t="s">
        <v>82</v>
      </c>
    </row>
    <row r="4" spans="2:13" hidden="1">
      <c r="B4" s="1">
        <v>1</v>
      </c>
      <c r="C4" s="21"/>
      <c r="D4" s="21"/>
      <c r="E4" s="21"/>
      <c r="F4" s="21"/>
      <c r="G4" s="21"/>
    </row>
    <row r="5" spans="2:13" hidden="1">
      <c r="B5" s="1">
        <f>B4+1</f>
        <v>2</v>
      </c>
      <c r="C5" s="21"/>
      <c r="D5" s="21"/>
      <c r="E5" s="21"/>
      <c r="F5" s="21"/>
      <c r="G5" s="21"/>
    </row>
    <row r="6" spans="2:13" hidden="1">
      <c r="B6" s="1">
        <f t="shared" ref="B6:B68" si="0">B5+1</f>
        <v>3</v>
      </c>
      <c r="C6" s="21"/>
      <c r="D6" s="21"/>
      <c r="E6" s="21"/>
      <c r="F6" s="21"/>
      <c r="G6" s="21"/>
    </row>
    <row r="7" spans="2:13" hidden="1">
      <c r="B7" s="1">
        <f t="shared" si="0"/>
        <v>4</v>
      </c>
      <c r="C7" s="21" t="s">
        <v>1</v>
      </c>
      <c r="D7" s="21"/>
      <c r="E7" s="21"/>
      <c r="F7" s="21"/>
      <c r="G7" s="21"/>
    </row>
    <row r="8" spans="2:13">
      <c r="B8" s="1">
        <v>5</v>
      </c>
      <c r="C8" s="22">
        <v>3000</v>
      </c>
      <c r="D8" s="23">
        <f t="shared" ref="D8:D22" si="1">C8</f>
        <v>3000</v>
      </c>
      <c r="E8" s="37">
        <f>D8/740</f>
        <v>4.0540540540540544</v>
      </c>
      <c r="F8" s="22">
        <f>E8</f>
        <v>4.0540540540540544</v>
      </c>
      <c r="G8" s="45">
        <f>F8*740</f>
        <v>3000.0000000000005</v>
      </c>
      <c r="I8" s="16"/>
      <c r="J8" s="68" t="s">
        <v>108</v>
      </c>
      <c r="K8" s="68"/>
      <c r="L8" s="68"/>
      <c r="M8" s="18"/>
    </row>
    <row r="9" spans="2:13" ht="25.5">
      <c r="B9" s="1">
        <f t="shared" si="0"/>
        <v>6</v>
      </c>
      <c r="C9" s="22">
        <v>7000</v>
      </c>
      <c r="D9" s="23">
        <f t="shared" si="1"/>
        <v>7000</v>
      </c>
      <c r="E9" s="37">
        <f t="shared" ref="E9:E72" si="2">D9/740</f>
        <v>9.4594594594594597</v>
      </c>
      <c r="F9" s="22">
        <f>E9</f>
        <v>9.4594594594594597</v>
      </c>
      <c r="G9" s="45">
        <f t="shared" ref="G9:G72" si="3">F9*740</f>
        <v>7000</v>
      </c>
      <c r="I9" s="6"/>
      <c r="J9" s="55" t="s">
        <v>94</v>
      </c>
      <c r="K9" s="2" t="s">
        <v>91</v>
      </c>
      <c r="L9" s="56" t="s">
        <v>90</v>
      </c>
      <c r="M9" s="12"/>
    </row>
    <row r="10" spans="2:13">
      <c r="B10" s="1">
        <f t="shared" si="0"/>
        <v>7</v>
      </c>
      <c r="C10" s="22">
        <v>12000</v>
      </c>
      <c r="D10" s="23">
        <f t="shared" si="1"/>
        <v>12000</v>
      </c>
      <c r="E10" s="37">
        <f t="shared" si="2"/>
        <v>16.216216216216218</v>
      </c>
      <c r="F10" s="22">
        <f>E10</f>
        <v>16.216216216216218</v>
      </c>
      <c r="G10" s="45">
        <f t="shared" si="3"/>
        <v>12000.000000000002</v>
      </c>
      <c r="I10" s="6"/>
      <c r="J10" s="51" t="s">
        <v>84</v>
      </c>
      <c r="K10" s="57">
        <f>AVERAGE(G8:G129)</f>
        <v>7929.6972176759427</v>
      </c>
      <c r="L10" s="52">
        <f>K10/740</f>
        <v>10.715807050913437</v>
      </c>
      <c r="M10" s="12"/>
    </row>
    <row r="11" spans="2:13" ht="25.5">
      <c r="B11" s="1">
        <f t="shared" si="0"/>
        <v>8</v>
      </c>
      <c r="C11" s="22">
        <v>10000</v>
      </c>
      <c r="D11" s="23">
        <f t="shared" si="1"/>
        <v>10000</v>
      </c>
      <c r="E11" s="37">
        <f t="shared" si="2"/>
        <v>13.513513513513514</v>
      </c>
      <c r="F11" s="22">
        <f>E11</f>
        <v>13.513513513513514</v>
      </c>
      <c r="G11" s="45">
        <f t="shared" si="3"/>
        <v>10000</v>
      </c>
      <c r="I11" s="6"/>
      <c r="J11" s="51" t="s">
        <v>83</v>
      </c>
      <c r="K11" s="58">
        <f>_xlfn.STDEV.P(G8:G129)</f>
        <v>12512.579303061812</v>
      </c>
      <c r="L11" s="53">
        <f>K11/740</f>
        <v>16.908890950083528</v>
      </c>
      <c r="M11" s="12"/>
    </row>
    <row r="12" spans="2:13" hidden="1">
      <c r="B12" s="1">
        <f t="shared" si="0"/>
        <v>9</v>
      </c>
      <c r="C12" s="21" t="s">
        <v>3</v>
      </c>
      <c r="D12" s="24" t="s">
        <v>1</v>
      </c>
      <c r="E12" s="37" t="s">
        <v>1</v>
      </c>
      <c r="F12" s="22" t="s">
        <v>1</v>
      </c>
      <c r="G12" s="45" t="s">
        <v>1</v>
      </c>
      <c r="I12" s="6"/>
      <c r="J12" s="51"/>
      <c r="K12" s="59"/>
      <c r="L12" s="54"/>
      <c r="M12" s="12"/>
    </row>
    <row r="13" spans="2:13">
      <c r="B13" s="1">
        <v>10</v>
      </c>
      <c r="C13" s="22">
        <v>15000</v>
      </c>
      <c r="D13" s="23">
        <f t="shared" si="1"/>
        <v>15000</v>
      </c>
      <c r="E13" s="37">
        <f t="shared" si="2"/>
        <v>20.27027027027027</v>
      </c>
      <c r="F13" s="22">
        <f t="shared" ref="F13:F18" si="4">E13</f>
        <v>20.27027027027027</v>
      </c>
      <c r="G13" s="45">
        <f t="shared" si="3"/>
        <v>15000</v>
      </c>
      <c r="I13" s="6"/>
      <c r="J13" s="51" t="s">
        <v>86</v>
      </c>
      <c r="K13" s="60">
        <f>MEDIAN(G8:G129)</f>
        <v>4492.5</v>
      </c>
      <c r="L13" s="52">
        <f>K13/740</f>
        <v>6.0709459459459456</v>
      </c>
      <c r="M13" s="12"/>
    </row>
    <row r="14" spans="2:13">
      <c r="B14" s="1">
        <f t="shared" si="0"/>
        <v>11</v>
      </c>
      <c r="C14" s="22">
        <v>7000</v>
      </c>
      <c r="D14" s="23">
        <f t="shared" si="1"/>
        <v>7000</v>
      </c>
      <c r="E14" s="37">
        <f t="shared" si="2"/>
        <v>9.4594594594594597</v>
      </c>
      <c r="F14" s="22">
        <f t="shared" si="4"/>
        <v>9.4594594594594597</v>
      </c>
      <c r="G14" s="45">
        <f t="shared" si="3"/>
        <v>7000</v>
      </c>
      <c r="I14" s="6"/>
      <c r="J14" s="51"/>
      <c r="K14" s="59"/>
      <c r="L14" s="54"/>
      <c r="M14" s="12"/>
    </row>
    <row r="15" spans="2:13" ht="25.5">
      <c r="B15" s="1">
        <f t="shared" si="0"/>
        <v>12</v>
      </c>
      <c r="C15" s="22">
        <v>40000</v>
      </c>
      <c r="D15" s="23">
        <f t="shared" si="1"/>
        <v>40000</v>
      </c>
      <c r="E15" s="37">
        <f t="shared" si="2"/>
        <v>54.054054054054056</v>
      </c>
      <c r="F15" s="22">
        <f t="shared" si="4"/>
        <v>54.054054054054056</v>
      </c>
      <c r="G15" s="45">
        <f t="shared" si="3"/>
        <v>40000</v>
      </c>
      <c r="I15" s="6"/>
      <c r="J15" s="42" t="s">
        <v>87</v>
      </c>
      <c r="K15" s="61" t="s">
        <v>93</v>
      </c>
      <c r="L15" s="43" t="s">
        <v>92</v>
      </c>
      <c r="M15" s="12"/>
    </row>
    <row r="16" spans="2:13">
      <c r="B16" s="1">
        <f t="shared" si="0"/>
        <v>13</v>
      </c>
      <c r="C16" s="22">
        <v>7500</v>
      </c>
      <c r="D16" s="23">
        <f t="shared" si="1"/>
        <v>7500</v>
      </c>
      <c r="E16" s="37">
        <f t="shared" si="2"/>
        <v>10.135135135135135</v>
      </c>
      <c r="F16" s="22">
        <f t="shared" si="4"/>
        <v>10.135135135135135</v>
      </c>
      <c r="G16" s="45">
        <f t="shared" si="3"/>
        <v>7500</v>
      </c>
      <c r="I16" s="6"/>
      <c r="J16" s="7"/>
      <c r="K16" s="7"/>
      <c r="L16" s="7"/>
      <c r="M16" s="12"/>
    </row>
    <row r="17" spans="2:13">
      <c r="B17" s="1">
        <f t="shared" si="0"/>
        <v>14</v>
      </c>
      <c r="C17" s="22">
        <v>5000</v>
      </c>
      <c r="D17" s="23">
        <f t="shared" si="1"/>
        <v>5000</v>
      </c>
      <c r="E17" s="37">
        <f t="shared" si="2"/>
        <v>6.756756756756757</v>
      </c>
      <c r="F17" s="22">
        <f t="shared" si="4"/>
        <v>6.756756756756757</v>
      </c>
      <c r="G17" s="45">
        <f t="shared" si="3"/>
        <v>5000</v>
      </c>
      <c r="I17" s="6"/>
      <c r="J17" s="7"/>
      <c r="K17" s="7"/>
      <c r="L17" s="7"/>
      <c r="M17" s="12"/>
    </row>
    <row r="18" spans="2:13">
      <c r="B18" s="1">
        <f t="shared" si="0"/>
        <v>15</v>
      </c>
      <c r="C18" s="22">
        <v>5000</v>
      </c>
      <c r="D18" s="23">
        <f t="shared" si="1"/>
        <v>5000</v>
      </c>
      <c r="E18" s="37">
        <f t="shared" si="2"/>
        <v>6.756756756756757</v>
      </c>
      <c r="F18" s="22">
        <f t="shared" si="4"/>
        <v>6.756756756756757</v>
      </c>
      <c r="G18" s="45">
        <f t="shared" si="3"/>
        <v>5000</v>
      </c>
      <c r="I18" s="6"/>
      <c r="J18" s="50"/>
      <c r="K18" s="7"/>
      <c r="L18" s="7"/>
      <c r="M18" s="12"/>
    </row>
    <row r="19" spans="2:13" ht="11.25" hidden="1" customHeight="1">
      <c r="B19" s="1">
        <f t="shared" si="0"/>
        <v>16</v>
      </c>
      <c r="C19" s="21" t="s">
        <v>4</v>
      </c>
      <c r="D19" s="24" t="s">
        <v>1</v>
      </c>
      <c r="E19" s="37" t="s">
        <v>1</v>
      </c>
      <c r="F19" s="22" t="s">
        <v>1</v>
      </c>
      <c r="G19" s="45" t="s">
        <v>1</v>
      </c>
      <c r="I19" s="6"/>
      <c r="J19" s="7"/>
      <c r="K19" s="7"/>
      <c r="L19" s="7"/>
      <c r="M19" s="12"/>
    </row>
    <row r="20" spans="2:13" ht="16.5" customHeight="1">
      <c r="B20" s="1">
        <v>17</v>
      </c>
      <c r="C20" s="22">
        <v>8000</v>
      </c>
      <c r="D20" s="23">
        <f t="shared" si="1"/>
        <v>8000</v>
      </c>
      <c r="E20" s="37">
        <f t="shared" si="2"/>
        <v>10.810810810810811</v>
      </c>
      <c r="F20" s="22">
        <f>E20</f>
        <v>10.810810810810811</v>
      </c>
      <c r="G20" s="45">
        <f t="shared" si="3"/>
        <v>8000</v>
      </c>
      <c r="I20" s="6"/>
      <c r="J20" s="50" t="s">
        <v>95</v>
      </c>
      <c r="K20" s="7"/>
      <c r="L20" s="7"/>
      <c r="M20" s="12"/>
    </row>
    <row r="21" spans="2:13">
      <c r="B21" s="1">
        <f t="shared" si="0"/>
        <v>18</v>
      </c>
      <c r="C21" s="22">
        <v>21000</v>
      </c>
      <c r="D21" s="23">
        <f t="shared" si="1"/>
        <v>21000</v>
      </c>
      <c r="E21" s="37">
        <f t="shared" si="2"/>
        <v>28.378378378378379</v>
      </c>
      <c r="F21" s="22">
        <f>E21</f>
        <v>28.378378378378379</v>
      </c>
      <c r="G21" s="45">
        <f t="shared" si="3"/>
        <v>21000</v>
      </c>
      <c r="I21" s="6"/>
      <c r="J21" s="40" t="s">
        <v>96</v>
      </c>
      <c r="K21" s="41" t="s">
        <v>97</v>
      </c>
      <c r="L21" s="7"/>
      <c r="M21" s="12"/>
    </row>
    <row r="22" spans="2:13" ht="25.5">
      <c r="B22" s="1">
        <f t="shared" si="0"/>
        <v>19</v>
      </c>
      <c r="C22" s="22">
        <v>6000</v>
      </c>
      <c r="D22" s="23">
        <f t="shared" si="1"/>
        <v>6000</v>
      </c>
      <c r="E22" s="37">
        <f t="shared" si="2"/>
        <v>8.1081081081081088</v>
      </c>
      <c r="F22" s="22">
        <f>E22</f>
        <v>8.1081081081081088</v>
      </c>
      <c r="G22" s="45">
        <f t="shared" si="3"/>
        <v>6000.0000000000009</v>
      </c>
      <c r="I22" s="6"/>
      <c r="J22" s="42" t="s">
        <v>98</v>
      </c>
      <c r="K22" s="43" t="s">
        <v>99</v>
      </c>
      <c r="L22" s="7"/>
      <c r="M22" s="12"/>
    </row>
    <row r="23" spans="2:13" ht="36" customHeight="1" thickBot="1">
      <c r="B23" s="1">
        <f t="shared" si="0"/>
        <v>20</v>
      </c>
      <c r="C23" s="21" t="s">
        <v>5</v>
      </c>
      <c r="D23" s="23">
        <f>3*6000+3*9000</f>
        <v>45000</v>
      </c>
      <c r="E23" s="37">
        <f t="shared" si="2"/>
        <v>60.810810810810814</v>
      </c>
      <c r="F23" s="22">
        <f>E23/26</f>
        <v>2.3388773388773392</v>
      </c>
      <c r="G23" s="45">
        <f t="shared" si="3"/>
        <v>1730.7692307692309</v>
      </c>
      <c r="I23" s="9"/>
      <c r="J23" s="10"/>
      <c r="K23" s="10"/>
      <c r="L23" s="10"/>
      <c r="M23" s="11"/>
    </row>
    <row r="24" spans="2:13" ht="38.25">
      <c r="B24" s="1">
        <f t="shared" si="0"/>
        <v>21</v>
      </c>
      <c r="C24" s="25" t="s">
        <v>6</v>
      </c>
      <c r="D24" s="23">
        <f>6000*6+1*14000+2*9000</f>
        <v>68000</v>
      </c>
      <c r="E24" s="37">
        <f t="shared" si="2"/>
        <v>91.891891891891888</v>
      </c>
      <c r="F24" s="22">
        <f>E24/26</f>
        <v>3.5343035343035343</v>
      </c>
      <c r="G24" s="45">
        <f t="shared" si="3"/>
        <v>2615.3846153846152</v>
      </c>
      <c r="J24" s="7"/>
      <c r="K24" s="7"/>
      <c r="L24" s="7"/>
    </row>
    <row r="25" spans="2:13" ht="25.5">
      <c r="B25" s="1">
        <f t="shared" si="0"/>
        <v>22</v>
      </c>
      <c r="C25" s="25" t="s">
        <v>7</v>
      </c>
      <c r="D25" s="23">
        <f>17*6000+5*45000</f>
        <v>327000</v>
      </c>
      <c r="E25" s="37">
        <f t="shared" si="2"/>
        <v>441.89189189189187</v>
      </c>
      <c r="F25" s="22">
        <f>E25/26</f>
        <v>16.995841995841996</v>
      </c>
      <c r="G25" s="45">
        <f t="shared" si="3"/>
        <v>12576.923076923076</v>
      </c>
      <c r="J25" s="55" t="s">
        <v>63</v>
      </c>
      <c r="K25" s="2" t="s">
        <v>66</v>
      </c>
      <c r="L25" s="56" t="s">
        <v>70</v>
      </c>
    </row>
    <row r="26" spans="2:13" hidden="1">
      <c r="B26" s="1">
        <f t="shared" si="0"/>
        <v>23</v>
      </c>
      <c r="C26" s="25" t="s">
        <v>2</v>
      </c>
      <c r="D26" s="24" t="s">
        <v>1</v>
      </c>
      <c r="E26" s="37">
        <v>0</v>
      </c>
      <c r="F26" s="22" t="s">
        <v>1</v>
      </c>
      <c r="G26" s="45" t="s">
        <v>1</v>
      </c>
      <c r="J26" s="51" t="s">
        <v>64</v>
      </c>
      <c r="K26" s="57">
        <v>6000</v>
      </c>
      <c r="L26" s="54" t="s">
        <v>72</v>
      </c>
    </row>
    <row r="27" spans="2:13" ht="38.25">
      <c r="B27" s="1">
        <v>24</v>
      </c>
      <c r="C27" s="25" t="s">
        <v>8</v>
      </c>
      <c r="D27" s="23">
        <f>12*6000+2*9000+1*14000</f>
        <v>104000</v>
      </c>
      <c r="E27" s="37">
        <f t="shared" si="2"/>
        <v>140.54054054054055</v>
      </c>
      <c r="F27" s="22">
        <f t="shared" ref="F27:F33" si="5">E27/26</f>
        <v>5.4054054054054053</v>
      </c>
      <c r="G27" s="45">
        <f t="shared" si="3"/>
        <v>4000</v>
      </c>
      <c r="J27" s="51" t="s">
        <v>67</v>
      </c>
      <c r="K27" s="57">
        <v>9000</v>
      </c>
      <c r="L27" s="54" t="s">
        <v>106</v>
      </c>
    </row>
    <row r="28" spans="2:13" ht="24" customHeight="1">
      <c r="B28" s="1">
        <f t="shared" si="0"/>
        <v>25</v>
      </c>
      <c r="C28" s="25" t="s">
        <v>9</v>
      </c>
      <c r="D28" s="23">
        <f>2*6000</f>
        <v>12000</v>
      </c>
      <c r="E28" s="37">
        <f t="shared" si="2"/>
        <v>16.216216216216218</v>
      </c>
      <c r="F28" s="22">
        <f t="shared" si="5"/>
        <v>0.62370062370062374</v>
      </c>
      <c r="G28" s="45">
        <f t="shared" si="3"/>
        <v>461.53846153846155</v>
      </c>
      <c r="J28" s="51" t="s">
        <v>65</v>
      </c>
      <c r="K28" s="57">
        <v>14000</v>
      </c>
      <c r="L28" s="54" t="s">
        <v>106</v>
      </c>
    </row>
    <row r="29" spans="2:13" ht="25.5">
      <c r="B29" s="1">
        <f t="shared" si="0"/>
        <v>26</v>
      </c>
      <c r="C29" s="25" t="s">
        <v>10</v>
      </c>
      <c r="D29" s="23">
        <f>12*6000+5*9000</f>
        <v>117000</v>
      </c>
      <c r="E29" s="37">
        <f t="shared" si="2"/>
        <v>158.1081081081081</v>
      </c>
      <c r="F29" s="22">
        <f t="shared" si="5"/>
        <v>6.0810810810810807</v>
      </c>
      <c r="G29" s="45">
        <f t="shared" si="3"/>
        <v>4500</v>
      </c>
      <c r="J29" s="51" t="s">
        <v>68</v>
      </c>
      <c r="K29" s="57">
        <f>900*50</f>
        <v>45000</v>
      </c>
      <c r="L29" s="54" t="s">
        <v>106</v>
      </c>
    </row>
    <row r="30" spans="2:13" ht="25.5">
      <c r="B30" s="1">
        <f t="shared" si="0"/>
        <v>27</v>
      </c>
      <c r="C30" s="25" t="s">
        <v>11</v>
      </c>
      <c r="D30" s="23">
        <f>7*6000+1*9000+1*14000</f>
        <v>65000</v>
      </c>
      <c r="E30" s="37">
        <f t="shared" si="2"/>
        <v>87.837837837837839</v>
      </c>
      <c r="F30" s="22">
        <f t="shared" si="5"/>
        <v>3.3783783783783785</v>
      </c>
      <c r="G30" s="45">
        <f t="shared" si="3"/>
        <v>2500</v>
      </c>
      <c r="J30" s="51" t="s">
        <v>69</v>
      </c>
      <c r="K30" s="57">
        <f>1.55*218*740</f>
        <v>250046.00000000003</v>
      </c>
      <c r="L30" s="62" t="s">
        <v>71</v>
      </c>
    </row>
    <row r="31" spans="2:13">
      <c r="B31" s="1">
        <f t="shared" si="0"/>
        <v>28</v>
      </c>
      <c r="C31" s="25" t="s">
        <v>12</v>
      </c>
      <c r="D31" s="23">
        <f>3*6000</f>
        <v>18000</v>
      </c>
      <c r="E31" s="37">
        <f t="shared" si="2"/>
        <v>24.324324324324323</v>
      </c>
      <c r="F31" s="22">
        <f t="shared" si="5"/>
        <v>0.93555093555093549</v>
      </c>
      <c r="G31" s="45">
        <f t="shared" si="3"/>
        <v>692.30769230769226</v>
      </c>
      <c r="J31" s="51" t="s">
        <v>73</v>
      </c>
      <c r="K31" s="57">
        <v>28000</v>
      </c>
      <c r="L31" s="54"/>
    </row>
    <row r="32" spans="2:13" ht="38.25">
      <c r="B32" s="1">
        <f t="shared" si="0"/>
        <v>29</v>
      </c>
      <c r="C32" s="25" t="s">
        <v>13</v>
      </c>
      <c r="D32" s="26">
        <f>4*6000+1*J12</f>
        <v>24000</v>
      </c>
      <c r="E32" s="37">
        <f t="shared" si="2"/>
        <v>32.432432432432435</v>
      </c>
      <c r="F32" s="22">
        <f t="shared" si="5"/>
        <v>1.2474012474012475</v>
      </c>
      <c r="G32" s="45">
        <f t="shared" si="3"/>
        <v>923.07692307692309</v>
      </c>
      <c r="J32" s="51" t="s">
        <v>76</v>
      </c>
      <c r="K32" s="57">
        <f>1.53*50*740</f>
        <v>56610</v>
      </c>
      <c r="L32" s="62" t="s">
        <v>75</v>
      </c>
    </row>
    <row r="33" spans="2:12" ht="38.25">
      <c r="B33" s="1">
        <f t="shared" si="0"/>
        <v>30</v>
      </c>
      <c r="C33" s="25" t="s">
        <v>14</v>
      </c>
      <c r="D33" s="23">
        <f>30*6000+20*9000+1*28000</f>
        <v>388000</v>
      </c>
      <c r="E33" s="37">
        <f t="shared" si="2"/>
        <v>524.32432432432438</v>
      </c>
      <c r="F33" s="22">
        <f t="shared" si="5"/>
        <v>20.166320166320169</v>
      </c>
      <c r="G33" s="45">
        <f t="shared" si="3"/>
        <v>14923.076923076926</v>
      </c>
      <c r="J33" s="42" t="s">
        <v>77</v>
      </c>
      <c r="K33" s="63">
        <v>40000</v>
      </c>
      <c r="L33" s="43"/>
    </row>
    <row r="34" spans="2:12" ht="51" hidden="1">
      <c r="B34" s="1">
        <f t="shared" si="0"/>
        <v>31</v>
      </c>
      <c r="C34" s="25" t="s">
        <v>0</v>
      </c>
      <c r="D34" s="24" t="s">
        <v>1</v>
      </c>
      <c r="E34" s="37" t="s">
        <v>1</v>
      </c>
      <c r="F34" s="22" t="s">
        <v>1</v>
      </c>
      <c r="G34" s="45" t="s">
        <v>1</v>
      </c>
      <c r="J34" s="6" t="s">
        <v>79</v>
      </c>
      <c r="K34" s="44"/>
      <c r="L34" s="12" t="s">
        <v>80</v>
      </c>
    </row>
    <row r="35" spans="2:12" ht="25.5">
      <c r="B35" s="1">
        <v>32</v>
      </c>
      <c r="C35" s="25" t="s">
        <v>15</v>
      </c>
      <c r="D35" s="26">
        <f>2*6000+2*J12</f>
        <v>12000</v>
      </c>
      <c r="E35" s="37">
        <f t="shared" si="2"/>
        <v>16.216216216216218</v>
      </c>
      <c r="F35" s="22">
        <f>E35/26</f>
        <v>0.62370062370062374</v>
      </c>
      <c r="G35" s="45">
        <f t="shared" si="3"/>
        <v>461.53846153846155</v>
      </c>
      <c r="J35" s="7"/>
      <c r="K35" s="7"/>
      <c r="L35" s="7"/>
    </row>
    <row r="36" spans="2:12" ht="38.25">
      <c r="B36" s="1">
        <f t="shared" si="0"/>
        <v>33</v>
      </c>
      <c r="C36" s="25" t="s">
        <v>16</v>
      </c>
      <c r="D36" s="23">
        <f>6*6000+1*9000+110*1.55*740</f>
        <v>171170</v>
      </c>
      <c r="E36" s="37">
        <f t="shared" si="2"/>
        <v>231.31081081081081</v>
      </c>
      <c r="F36" s="22">
        <f t="shared" ref="F36:F48" si="6">E36/26</f>
        <v>8.8965696465696471</v>
      </c>
      <c r="G36" s="45">
        <f t="shared" si="3"/>
        <v>6583.461538461539</v>
      </c>
      <c r="J36" s="7"/>
      <c r="K36" s="7"/>
      <c r="L36" s="7"/>
    </row>
    <row r="37" spans="2:12">
      <c r="B37" s="1">
        <f t="shared" si="0"/>
        <v>34</v>
      </c>
      <c r="C37" s="25" t="s">
        <v>17</v>
      </c>
      <c r="D37" s="23">
        <f>4*6000</f>
        <v>24000</v>
      </c>
      <c r="E37" s="37">
        <f t="shared" si="2"/>
        <v>32.432432432432435</v>
      </c>
      <c r="F37" s="22">
        <f t="shared" si="6"/>
        <v>1.2474012474012475</v>
      </c>
      <c r="G37" s="45">
        <f t="shared" si="3"/>
        <v>923.07692307692309</v>
      </c>
      <c r="J37" s="7"/>
      <c r="K37" s="7"/>
      <c r="L37" s="7"/>
    </row>
    <row r="38" spans="2:12">
      <c r="B38" s="1">
        <f t="shared" si="0"/>
        <v>35</v>
      </c>
      <c r="C38" s="25" t="s">
        <v>18</v>
      </c>
      <c r="D38" s="23">
        <f>3*6000</f>
        <v>18000</v>
      </c>
      <c r="E38" s="37">
        <f t="shared" si="2"/>
        <v>24.324324324324323</v>
      </c>
      <c r="F38" s="22">
        <f t="shared" si="6"/>
        <v>0.93555093555093549</v>
      </c>
      <c r="G38" s="45">
        <f t="shared" si="3"/>
        <v>692.30769230769226</v>
      </c>
    </row>
    <row r="39" spans="2:12">
      <c r="B39" s="1">
        <f t="shared" si="0"/>
        <v>36</v>
      </c>
      <c r="C39" s="25" t="s">
        <v>19</v>
      </c>
      <c r="D39" s="23">
        <v>200000</v>
      </c>
      <c r="E39" s="37">
        <f t="shared" si="2"/>
        <v>270.27027027027026</v>
      </c>
      <c r="F39" s="22">
        <f t="shared" si="6"/>
        <v>10.395010395010395</v>
      </c>
      <c r="G39" s="45">
        <f t="shared" si="3"/>
        <v>7692.3076923076924</v>
      </c>
    </row>
    <row r="40" spans="2:12">
      <c r="B40" s="1">
        <f t="shared" si="0"/>
        <v>37</v>
      </c>
      <c r="C40" s="25" t="s">
        <v>20</v>
      </c>
      <c r="D40" s="23">
        <v>400000</v>
      </c>
      <c r="E40" s="37">
        <f t="shared" si="2"/>
        <v>540.54054054054052</v>
      </c>
      <c r="F40" s="22">
        <f t="shared" si="6"/>
        <v>20.79002079002079</v>
      </c>
      <c r="G40" s="45">
        <f t="shared" si="3"/>
        <v>15384.615384615385</v>
      </c>
    </row>
    <row r="41" spans="2:12">
      <c r="B41" s="1">
        <f t="shared" si="0"/>
        <v>38</v>
      </c>
      <c r="C41" s="25" t="s">
        <v>20</v>
      </c>
      <c r="D41" s="23">
        <v>400000</v>
      </c>
      <c r="E41" s="37">
        <f t="shared" si="2"/>
        <v>540.54054054054052</v>
      </c>
      <c r="F41" s="22">
        <f t="shared" si="6"/>
        <v>20.79002079002079</v>
      </c>
      <c r="G41" s="45">
        <f t="shared" si="3"/>
        <v>15384.615384615385</v>
      </c>
    </row>
    <row r="42" spans="2:12">
      <c r="B42" s="1">
        <f t="shared" si="0"/>
        <v>39</v>
      </c>
      <c r="C42" s="25" t="s">
        <v>21</v>
      </c>
      <c r="D42" s="23">
        <v>400000</v>
      </c>
      <c r="E42" s="37">
        <f t="shared" si="2"/>
        <v>540.54054054054052</v>
      </c>
      <c r="F42" s="22">
        <f t="shared" si="6"/>
        <v>20.79002079002079</v>
      </c>
      <c r="G42" s="45">
        <f t="shared" si="3"/>
        <v>15384.615384615385</v>
      </c>
    </row>
    <row r="43" spans="2:12" ht="25.5">
      <c r="B43" s="1">
        <f t="shared" si="0"/>
        <v>40</v>
      </c>
      <c r="C43" s="25" t="s">
        <v>22</v>
      </c>
      <c r="D43" s="23">
        <f>8*6000</f>
        <v>48000</v>
      </c>
      <c r="E43" s="37">
        <f t="shared" si="2"/>
        <v>64.86486486486487</v>
      </c>
      <c r="F43" s="22">
        <f t="shared" si="6"/>
        <v>2.4948024948024949</v>
      </c>
      <c r="G43" s="45">
        <f t="shared" si="3"/>
        <v>1846.1538461538462</v>
      </c>
    </row>
    <row r="44" spans="2:12">
      <c r="B44" s="1">
        <f t="shared" si="0"/>
        <v>41</v>
      </c>
      <c r="C44" s="25" t="s">
        <v>19</v>
      </c>
      <c r="D44" s="23">
        <v>200000</v>
      </c>
      <c r="E44" s="37">
        <f t="shared" si="2"/>
        <v>270.27027027027026</v>
      </c>
      <c r="F44" s="22">
        <f t="shared" si="6"/>
        <v>10.395010395010395</v>
      </c>
      <c r="G44" s="45">
        <f t="shared" si="3"/>
        <v>7692.3076923076924</v>
      </c>
    </row>
    <row r="45" spans="2:12">
      <c r="B45" s="1">
        <f t="shared" si="0"/>
        <v>42</v>
      </c>
      <c r="C45" s="25" t="s">
        <v>23</v>
      </c>
      <c r="D45" s="23">
        <v>250000</v>
      </c>
      <c r="E45" s="37">
        <f t="shared" si="2"/>
        <v>337.83783783783781</v>
      </c>
      <c r="F45" s="22">
        <f t="shared" si="6"/>
        <v>12.993762993762992</v>
      </c>
      <c r="G45" s="45">
        <f t="shared" si="3"/>
        <v>9615.3846153846134</v>
      </c>
    </row>
    <row r="46" spans="2:12">
      <c r="B46" s="1">
        <f t="shared" si="0"/>
        <v>43</v>
      </c>
      <c r="C46" s="25" t="s">
        <v>24</v>
      </c>
      <c r="D46" s="23">
        <v>150000</v>
      </c>
      <c r="E46" s="37">
        <f t="shared" si="2"/>
        <v>202.70270270270271</v>
      </c>
      <c r="F46" s="22">
        <f t="shared" si="6"/>
        <v>7.7962577962577964</v>
      </c>
      <c r="G46" s="45">
        <f t="shared" si="3"/>
        <v>5769.2307692307695</v>
      </c>
    </row>
    <row r="47" spans="2:12" ht="25.5">
      <c r="B47" s="1">
        <f t="shared" si="0"/>
        <v>44</v>
      </c>
      <c r="C47" s="25" t="s">
        <v>25</v>
      </c>
      <c r="D47" s="23">
        <f>9*6000</f>
        <v>54000</v>
      </c>
      <c r="E47" s="37">
        <f t="shared" si="2"/>
        <v>72.972972972972968</v>
      </c>
      <c r="F47" s="22">
        <f t="shared" si="6"/>
        <v>2.8066528066528065</v>
      </c>
      <c r="G47" s="45">
        <f t="shared" si="3"/>
        <v>2076.9230769230767</v>
      </c>
    </row>
    <row r="48" spans="2:12" ht="25.5">
      <c r="B48" s="1">
        <f t="shared" si="0"/>
        <v>45</v>
      </c>
      <c r="C48" s="25" t="s">
        <v>26</v>
      </c>
      <c r="D48" s="23">
        <f>2*6000</f>
        <v>12000</v>
      </c>
      <c r="E48" s="37">
        <f t="shared" si="2"/>
        <v>16.216216216216218</v>
      </c>
      <c r="F48" s="22">
        <f t="shared" si="6"/>
        <v>0.62370062370062374</v>
      </c>
      <c r="G48" s="45">
        <f t="shared" si="3"/>
        <v>461.53846153846155</v>
      </c>
    </row>
    <row r="49" spans="2:7">
      <c r="B49" s="1">
        <f t="shared" si="0"/>
        <v>46</v>
      </c>
      <c r="C49" s="22">
        <v>4800</v>
      </c>
      <c r="D49" s="23">
        <f>C49</f>
        <v>4800</v>
      </c>
      <c r="E49" s="37">
        <f t="shared" si="2"/>
        <v>6.4864864864864868</v>
      </c>
      <c r="F49" s="22">
        <f>E49/26</f>
        <v>0.24948024948024949</v>
      </c>
      <c r="G49" s="45">
        <f t="shared" si="3"/>
        <v>184.61538461538461</v>
      </c>
    </row>
    <row r="50" spans="2:7" ht="25.5">
      <c r="B50" s="1">
        <f t="shared" si="0"/>
        <v>47</v>
      </c>
      <c r="C50" s="25" t="s">
        <v>27</v>
      </c>
      <c r="D50" s="23">
        <f>8*45000+14*6000</f>
        <v>444000</v>
      </c>
      <c r="E50" s="37">
        <f t="shared" si="2"/>
        <v>600</v>
      </c>
      <c r="F50" s="22">
        <f>E50/26</f>
        <v>23.076923076923077</v>
      </c>
      <c r="G50" s="45">
        <f t="shared" si="3"/>
        <v>17076.923076923078</v>
      </c>
    </row>
    <row r="51" spans="2:7" ht="25.5">
      <c r="B51" s="1">
        <f t="shared" si="0"/>
        <v>48</v>
      </c>
      <c r="C51" s="25" t="s">
        <v>53</v>
      </c>
      <c r="D51" s="23">
        <f>7*6000</f>
        <v>42000</v>
      </c>
      <c r="E51" s="37">
        <f t="shared" si="2"/>
        <v>56.756756756756758</v>
      </c>
      <c r="F51" s="22">
        <f>E51/26</f>
        <v>2.182952182952183</v>
      </c>
      <c r="G51" s="45">
        <f t="shared" si="3"/>
        <v>1615.3846153846155</v>
      </c>
    </row>
    <row r="52" spans="2:7" ht="25.5">
      <c r="B52" s="1">
        <f t="shared" si="0"/>
        <v>49</v>
      </c>
      <c r="C52" s="25" t="s">
        <v>54</v>
      </c>
      <c r="D52" s="23">
        <f>6*6000</f>
        <v>36000</v>
      </c>
      <c r="E52" s="37">
        <f t="shared" si="2"/>
        <v>48.648648648648646</v>
      </c>
      <c r="F52" s="22">
        <f t="shared" ref="F52:F60" si="7">E52/26</f>
        <v>1.871101871101871</v>
      </c>
      <c r="G52" s="45">
        <f t="shared" si="3"/>
        <v>1384.6153846153845</v>
      </c>
    </row>
    <row r="53" spans="2:7">
      <c r="B53" s="1">
        <f t="shared" si="0"/>
        <v>50</v>
      </c>
      <c r="C53" s="23">
        <v>10000</v>
      </c>
      <c r="D53" s="23">
        <f>C53</f>
        <v>10000</v>
      </c>
      <c r="E53" s="37">
        <f t="shared" si="2"/>
        <v>13.513513513513514</v>
      </c>
      <c r="F53" s="22">
        <f t="shared" si="7"/>
        <v>0.51975051975051978</v>
      </c>
      <c r="G53" s="45">
        <f t="shared" si="3"/>
        <v>384.61538461538464</v>
      </c>
    </row>
    <row r="54" spans="2:7" ht="38.25">
      <c r="B54" s="1">
        <f t="shared" si="0"/>
        <v>51</v>
      </c>
      <c r="C54" s="25" t="s">
        <v>28</v>
      </c>
      <c r="D54" s="23">
        <f>10*6000+5*9000</f>
        <v>105000</v>
      </c>
      <c r="E54" s="37">
        <f t="shared" si="2"/>
        <v>141.8918918918919</v>
      </c>
      <c r="F54" s="22">
        <f t="shared" si="7"/>
        <v>5.4573804573804576</v>
      </c>
      <c r="G54" s="45">
        <f t="shared" si="3"/>
        <v>4038.4615384615386</v>
      </c>
    </row>
    <row r="55" spans="2:7">
      <c r="B55" s="1">
        <f t="shared" si="0"/>
        <v>52</v>
      </c>
      <c r="C55" s="25" t="s">
        <v>29</v>
      </c>
      <c r="D55" s="23">
        <f>4*6000</f>
        <v>24000</v>
      </c>
      <c r="E55" s="37">
        <f t="shared" si="2"/>
        <v>32.432432432432435</v>
      </c>
      <c r="F55" s="22">
        <f t="shared" si="7"/>
        <v>1.2474012474012475</v>
      </c>
      <c r="G55" s="45">
        <f t="shared" si="3"/>
        <v>923.07692307692309</v>
      </c>
    </row>
    <row r="56" spans="2:7" ht="38.25">
      <c r="B56" s="1">
        <f t="shared" si="0"/>
        <v>53</v>
      </c>
      <c r="C56" s="25" t="s">
        <v>30</v>
      </c>
      <c r="D56" s="23">
        <f>10*6000+15*9000</f>
        <v>195000</v>
      </c>
      <c r="E56" s="37">
        <f t="shared" si="2"/>
        <v>263.51351351351349</v>
      </c>
      <c r="F56" s="22">
        <f t="shared" si="7"/>
        <v>10.135135135135133</v>
      </c>
      <c r="G56" s="45">
        <f t="shared" si="3"/>
        <v>7499.9999999999991</v>
      </c>
    </row>
    <row r="57" spans="2:7">
      <c r="B57" s="1">
        <f t="shared" si="0"/>
        <v>54</v>
      </c>
      <c r="C57" s="25" t="s">
        <v>31</v>
      </c>
      <c r="D57" s="23">
        <f>6*6000</f>
        <v>36000</v>
      </c>
      <c r="E57" s="37">
        <f t="shared" si="2"/>
        <v>48.648648648648646</v>
      </c>
      <c r="F57" s="22">
        <f t="shared" si="7"/>
        <v>1.871101871101871</v>
      </c>
      <c r="G57" s="45">
        <f t="shared" si="3"/>
        <v>1384.6153846153845</v>
      </c>
    </row>
    <row r="58" spans="2:7">
      <c r="B58" s="1">
        <f t="shared" si="0"/>
        <v>55</v>
      </c>
      <c r="C58" s="25" t="s">
        <v>32</v>
      </c>
      <c r="D58" s="23">
        <v>70000</v>
      </c>
      <c r="E58" s="37">
        <f t="shared" si="2"/>
        <v>94.594594594594597</v>
      </c>
      <c r="F58" s="22">
        <f t="shared" si="7"/>
        <v>3.6382536382536381</v>
      </c>
      <c r="G58" s="45">
        <f t="shared" si="3"/>
        <v>2692.3076923076924</v>
      </c>
    </row>
    <row r="59" spans="2:7" ht="25.5">
      <c r="B59" s="1">
        <f t="shared" si="0"/>
        <v>56</v>
      </c>
      <c r="C59" s="25" t="s">
        <v>74</v>
      </c>
      <c r="D59" s="23">
        <f>5*6000+2*14000</f>
        <v>58000</v>
      </c>
      <c r="E59" s="37">
        <f t="shared" si="2"/>
        <v>78.378378378378372</v>
      </c>
      <c r="F59" s="22">
        <f t="shared" si="7"/>
        <v>3.0145530145530142</v>
      </c>
      <c r="G59" s="45">
        <f t="shared" si="3"/>
        <v>2230.7692307692305</v>
      </c>
    </row>
    <row r="60" spans="2:7" ht="25.5">
      <c r="B60" s="1">
        <f t="shared" si="0"/>
        <v>57</v>
      </c>
      <c r="C60" s="25" t="s">
        <v>34</v>
      </c>
      <c r="D60" s="23">
        <f>9*6000+5*9000</f>
        <v>99000</v>
      </c>
      <c r="E60" s="37">
        <f t="shared" si="2"/>
        <v>133.78378378378378</v>
      </c>
      <c r="F60" s="22">
        <f t="shared" si="7"/>
        <v>5.1455301455301452</v>
      </c>
      <c r="G60" s="45">
        <f t="shared" si="3"/>
        <v>3807.6923076923076</v>
      </c>
    </row>
    <row r="61" spans="2:7" hidden="1">
      <c r="B61" s="1">
        <f t="shared" si="0"/>
        <v>58</v>
      </c>
      <c r="C61" s="25"/>
      <c r="D61" s="24">
        <f>C61</f>
        <v>0</v>
      </c>
      <c r="E61" s="37">
        <f t="shared" si="2"/>
        <v>0</v>
      </c>
      <c r="F61" s="1" t="s">
        <v>1</v>
      </c>
      <c r="G61" s="46" t="s">
        <v>1</v>
      </c>
    </row>
    <row r="62" spans="2:7" hidden="1">
      <c r="B62" s="1">
        <f t="shared" si="0"/>
        <v>59</v>
      </c>
      <c r="C62" s="25" t="s">
        <v>35</v>
      </c>
      <c r="D62" s="24" t="s">
        <v>55</v>
      </c>
      <c r="E62" s="37" t="s">
        <v>1</v>
      </c>
      <c r="F62" s="1" t="s">
        <v>1</v>
      </c>
      <c r="G62" s="46" t="s">
        <v>1</v>
      </c>
    </row>
    <row r="63" spans="2:7" hidden="1">
      <c r="B63" s="1">
        <f t="shared" si="0"/>
        <v>60</v>
      </c>
      <c r="C63" s="25" t="s">
        <v>1</v>
      </c>
      <c r="D63" s="24" t="str">
        <f>C63</f>
        <v>N/A</v>
      </c>
      <c r="E63" s="37" t="s">
        <v>1</v>
      </c>
      <c r="F63" s="1" t="s">
        <v>1</v>
      </c>
      <c r="G63" s="46" t="s">
        <v>1</v>
      </c>
    </row>
    <row r="64" spans="2:7" hidden="1">
      <c r="B64" s="1">
        <f t="shared" si="0"/>
        <v>61</v>
      </c>
      <c r="C64" s="25" t="s">
        <v>1</v>
      </c>
      <c r="D64" s="24" t="str">
        <f>C64</f>
        <v>N/A</v>
      </c>
      <c r="E64" s="37" t="s">
        <v>1</v>
      </c>
      <c r="F64" s="1" t="s">
        <v>1</v>
      </c>
      <c r="G64" s="46" t="s">
        <v>1</v>
      </c>
    </row>
    <row r="65" spans="2:7">
      <c r="B65" s="1">
        <v>62</v>
      </c>
      <c r="C65" s="22">
        <v>15000</v>
      </c>
      <c r="D65" s="23">
        <f>C65</f>
        <v>15000</v>
      </c>
      <c r="E65" s="37">
        <f t="shared" si="2"/>
        <v>20.27027027027027</v>
      </c>
      <c r="F65" s="22">
        <f>E65</f>
        <v>20.27027027027027</v>
      </c>
      <c r="G65" s="45">
        <f t="shared" si="3"/>
        <v>15000</v>
      </c>
    </row>
    <row r="66" spans="2:7" hidden="1">
      <c r="B66" s="1">
        <f t="shared" si="0"/>
        <v>63</v>
      </c>
      <c r="C66" s="25" t="s">
        <v>35</v>
      </c>
      <c r="D66" s="24" t="s">
        <v>1</v>
      </c>
      <c r="E66" s="37" t="s">
        <v>1</v>
      </c>
      <c r="F66" s="1" t="s">
        <v>1</v>
      </c>
      <c r="G66" s="46" t="s">
        <v>1</v>
      </c>
    </row>
    <row r="67" spans="2:7" hidden="1">
      <c r="B67" s="1">
        <f t="shared" si="0"/>
        <v>64</v>
      </c>
      <c r="C67" s="25" t="s">
        <v>36</v>
      </c>
      <c r="D67" s="24" t="s">
        <v>1</v>
      </c>
      <c r="E67" s="37" t="s">
        <v>1</v>
      </c>
      <c r="F67" s="1" t="s">
        <v>1</v>
      </c>
      <c r="G67" s="46" t="s">
        <v>1</v>
      </c>
    </row>
    <row r="68" spans="2:7" hidden="1">
      <c r="B68" s="1">
        <f t="shared" si="0"/>
        <v>65</v>
      </c>
      <c r="C68" s="25" t="s">
        <v>37</v>
      </c>
      <c r="D68" s="24" t="s">
        <v>1</v>
      </c>
      <c r="E68" s="37" t="s">
        <v>1</v>
      </c>
      <c r="F68" s="1" t="s">
        <v>1</v>
      </c>
      <c r="G68" s="46" t="s">
        <v>1</v>
      </c>
    </row>
    <row r="69" spans="2:7">
      <c r="B69" s="1">
        <v>66</v>
      </c>
      <c r="C69" s="22">
        <v>10000</v>
      </c>
      <c r="D69" s="23">
        <f>C69</f>
        <v>10000</v>
      </c>
      <c r="E69" s="37">
        <f t="shared" si="2"/>
        <v>13.513513513513514</v>
      </c>
      <c r="F69" s="22">
        <f>E69</f>
        <v>13.513513513513514</v>
      </c>
      <c r="G69" s="45">
        <f t="shared" si="3"/>
        <v>10000</v>
      </c>
    </row>
    <row r="70" spans="2:7" hidden="1">
      <c r="B70" s="1">
        <f t="shared" ref="B70:B129" si="8">B69+1</f>
        <v>67</v>
      </c>
      <c r="C70" s="25" t="s">
        <v>36</v>
      </c>
      <c r="D70" s="24" t="s">
        <v>1</v>
      </c>
      <c r="E70" s="37" t="s">
        <v>1</v>
      </c>
      <c r="F70" s="21" t="s">
        <v>1</v>
      </c>
      <c r="G70" s="45" t="s">
        <v>1</v>
      </c>
    </row>
    <row r="71" spans="2:7">
      <c r="B71" s="1">
        <v>68</v>
      </c>
      <c r="C71" s="22">
        <v>10000</v>
      </c>
      <c r="D71" s="23">
        <f>C71</f>
        <v>10000</v>
      </c>
      <c r="E71" s="37">
        <f t="shared" si="2"/>
        <v>13.513513513513514</v>
      </c>
      <c r="F71" s="22">
        <f>E71</f>
        <v>13.513513513513514</v>
      </c>
      <c r="G71" s="45">
        <f t="shared" si="3"/>
        <v>10000</v>
      </c>
    </row>
    <row r="72" spans="2:7">
      <c r="B72" s="1">
        <f t="shared" si="8"/>
        <v>69</v>
      </c>
      <c r="C72" s="22">
        <v>10000</v>
      </c>
      <c r="D72" s="23">
        <f>C72</f>
        <v>10000</v>
      </c>
      <c r="E72" s="37">
        <f t="shared" si="2"/>
        <v>13.513513513513514</v>
      </c>
      <c r="F72" s="22">
        <f>E72</f>
        <v>13.513513513513514</v>
      </c>
      <c r="G72" s="45">
        <f t="shared" si="3"/>
        <v>10000</v>
      </c>
    </row>
    <row r="73" spans="2:7">
      <c r="B73" s="1">
        <f t="shared" si="8"/>
        <v>70</v>
      </c>
      <c r="C73" s="22">
        <v>2500</v>
      </c>
      <c r="D73" s="23">
        <f t="shared" ref="D73:D97" si="9">C73</f>
        <v>2500</v>
      </c>
      <c r="E73" s="37">
        <f t="shared" ref="E73:E103" si="10">D73/740</f>
        <v>3.3783783783783785</v>
      </c>
      <c r="F73" s="22">
        <f>E73</f>
        <v>3.3783783783783785</v>
      </c>
      <c r="G73" s="45">
        <f t="shared" ref="G73:G103" si="11">F73*740</f>
        <v>2500</v>
      </c>
    </row>
    <row r="74" spans="2:7" hidden="1">
      <c r="B74" s="1">
        <f t="shared" si="8"/>
        <v>71</v>
      </c>
      <c r="C74" s="25" t="s">
        <v>35</v>
      </c>
      <c r="D74" s="24" t="s">
        <v>1</v>
      </c>
      <c r="E74" s="37" t="s">
        <v>1</v>
      </c>
      <c r="F74" s="21" t="s">
        <v>1</v>
      </c>
      <c r="G74" s="45" t="s">
        <v>1</v>
      </c>
    </row>
    <row r="75" spans="2:7" hidden="1">
      <c r="B75" s="1">
        <f t="shared" si="8"/>
        <v>72</v>
      </c>
      <c r="C75" s="25" t="s">
        <v>35</v>
      </c>
      <c r="D75" s="24" t="s">
        <v>1</v>
      </c>
      <c r="E75" s="37" t="s">
        <v>1</v>
      </c>
      <c r="F75" s="21" t="s">
        <v>1</v>
      </c>
      <c r="G75" s="45" t="s">
        <v>1</v>
      </c>
    </row>
    <row r="76" spans="2:7" hidden="1">
      <c r="B76" s="1">
        <f t="shared" si="8"/>
        <v>73</v>
      </c>
      <c r="C76" s="25" t="s">
        <v>1</v>
      </c>
      <c r="D76" s="24" t="str">
        <f t="shared" si="9"/>
        <v>N/A</v>
      </c>
      <c r="E76" s="37" t="s">
        <v>1</v>
      </c>
      <c r="F76" s="21" t="s">
        <v>1</v>
      </c>
      <c r="G76" s="45" t="s">
        <v>1</v>
      </c>
    </row>
    <row r="77" spans="2:7" hidden="1">
      <c r="B77" s="1">
        <f t="shared" si="8"/>
        <v>74</v>
      </c>
      <c r="C77" s="25" t="s">
        <v>39</v>
      </c>
      <c r="D77" s="24" t="s">
        <v>1</v>
      </c>
      <c r="E77" s="37" t="s">
        <v>1</v>
      </c>
      <c r="F77" s="21" t="s">
        <v>1</v>
      </c>
      <c r="G77" s="45" t="s">
        <v>1</v>
      </c>
    </row>
    <row r="78" spans="2:7">
      <c r="B78" s="1">
        <v>75</v>
      </c>
      <c r="C78" s="22">
        <v>5000</v>
      </c>
      <c r="D78" s="23">
        <f t="shared" si="9"/>
        <v>5000</v>
      </c>
      <c r="E78" s="37">
        <f t="shared" si="10"/>
        <v>6.756756756756757</v>
      </c>
      <c r="F78" s="22">
        <f>E78</f>
        <v>6.756756756756757</v>
      </c>
      <c r="G78" s="45">
        <f t="shared" si="11"/>
        <v>5000</v>
      </c>
    </row>
    <row r="79" spans="2:7">
      <c r="B79" s="1">
        <f t="shared" si="8"/>
        <v>76</v>
      </c>
      <c r="C79" s="25" t="s">
        <v>40</v>
      </c>
      <c r="D79" s="23">
        <v>6000</v>
      </c>
      <c r="E79" s="37">
        <f t="shared" si="10"/>
        <v>8.1081081081081088</v>
      </c>
      <c r="F79" s="22">
        <f>E79</f>
        <v>8.1081081081081088</v>
      </c>
      <c r="G79" s="45">
        <f t="shared" si="11"/>
        <v>6000.0000000000009</v>
      </c>
    </row>
    <row r="80" spans="2:7" hidden="1">
      <c r="B80" s="1">
        <f t="shared" si="8"/>
        <v>77</v>
      </c>
      <c r="C80" s="22"/>
      <c r="D80" s="23">
        <f t="shared" si="9"/>
        <v>0</v>
      </c>
      <c r="E80" s="37">
        <f t="shared" si="10"/>
        <v>0</v>
      </c>
      <c r="F80" s="21" t="s">
        <v>1</v>
      </c>
      <c r="G80" s="45" t="s">
        <v>1</v>
      </c>
    </row>
    <row r="81" spans="2:7">
      <c r="B81" s="1">
        <v>78</v>
      </c>
      <c r="C81" s="22">
        <v>7000</v>
      </c>
      <c r="D81" s="23">
        <f t="shared" si="9"/>
        <v>7000</v>
      </c>
      <c r="E81" s="37">
        <f t="shared" si="10"/>
        <v>9.4594594594594597</v>
      </c>
      <c r="F81" s="22">
        <f t="shared" ref="F81:F86" si="12">E81</f>
        <v>9.4594594594594597</v>
      </c>
      <c r="G81" s="45">
        <f t="shared" si="11"/>
        <v>7000</v>
      </c>
    </row>
    <row r="82" spans="2:7">
      <c r="B82" s="1">
        <f t="shared" si="8"/>
        <v>79</v>
      </c>
      <c r="C82" s="22">
        <v>7500</v>
      </c>
      <c r="D82" s="23">
        <f t="shared" si="9"/>
        <v>7500</v>
      </c>
      <c r="E82" s="37">
        <f t="shared" si="10"/>
        <v>10.135135135135135</v>
      </c>
      <c r="F82" s="22">
        <f t="shared" si="12"/>
        <v>10.135135135135135</v>
      </c>
      <c r="G82" s="45">
        <f t="shared" si="11"/>
        <v>7500</v>
      </c>
    </row>
    <row r="83" spans="2:7">
      <c r="B83" s="1">
        <f t="shared" si="8"/>
        <v>80</v>
      </c>
      <c r="C83" s="22">
        <v>7000</v>
      </c>
      <c r="D83" s="23">
        <f t="shared" si="9"/>
        <v>7000</v>
      </c>
      <c r="E83" s="37">
        <f t="shared" si="10"/>
        <v>9.4594594594594597</v>
      </c>
      <c r="F83" s="22">
        <f t="shared" si="12"/>
        <v>9.4594594594594597</v>
      </c>
      <c r="G83" s="45">
        <f t="shared" si="11"/>
        <v>7000</v>
      </c>
    </row>
    <row r="84" spans="2:7">
      <c r="B84" s="1">
        <f t="shared" si="8"/>
        <v>81</v>
      </c>
      <c r="C84" s="22">
        <v>1500</v>
      </c>
      <c r="D84" s="23">
        <f t="shared" si="9"/>
        <v>1500</v>
      </c>
      <c r="E84" s="37">
        <f t="shared" si="10"/>
        <v>2.0270270270270272</v>
      </c>
      <c r="F84" s="22">
        <f t="shared" si="12"/>
        <v>2.0270270270270272</v>
      </c>
      <c r="G84" s="45">
        <f t="shared" si="11"/>
        <v>1500.0000000000002</v>
      </c>
    </row>
    <row r="85" spans="2:7" ht="25.5">
      <c r="B85" s="1">
        <f t="shared" si="8"/>
        <v>82</v>
      </c>
      <c r="C85" s="25" t="s">
        <v>56</v>
      </c>
      <c r="D85" s="23">
        <f>3*6000</f>
        <v>18000</v>
      </c>
      <c r="E85" s="37">
        <f t="shared" si="10"/>
        <v>24.324324324324323</v>
      </c>
      <c r="F85" s="22">
        <f t="shared" si="12"/>
        <v>24.324324324324323</v>
      </c>
      <c r="G85" s="45">
        <f t="shared" si="11"/>
        <v>18000</v>
      </c>
    </row>
    <row r="86" spans="2:7" ht="25.5">
      <c r="B86" s="1">
        <f t="shared" si="8"/>
        <v>83</v>
      </c>
      <c r="C86" s="25" t="s">
        <v>57</v>
      </c>
      <c r="D86" s="23">
        <f>6*6000</f>
        <v>36000</v>
      </c>
      <c r="E86" s="37">
        <f t="shared" si="10"/>
        <v>48.648648648648646</v>
      </c>
      <c r="F86" s="22">
        <f t="shared" si="12"/>
        <v>48.648648648648646</v>
      </c>
      <c r="G86" s="45">
        <f t="shared" si="11"/>
        <v>36000</v>
      </c>
    </row>
    <row r="87" spans="2:7" hidden="1">
      <c r="B87" s="1">
        <f t="shared" si="8"/>
        <v>84</v>
      </c>
      <c r="C87" s="25" t="s">
        <v>0</v>
      </c>
      <c r="D87" s="24" t="str">
        <f t="shared" si="9"/>
        <v>NONE</v>
      </c>
      <c r="E87" s="37" t="s">
        <v>1</v>
      </c>
      <c r="F87" s="21" t="s">
        <v>1</v>
      </c>
      <c r="G87" s="45" t="s">
        <v>1</v>
      </c>
    </row>
    <row r="88" spans="2:7" ht="25.5">
      <c r="B88" s="1">
        <v>85</v>
      </c>
      <c r="C88" s="25" t="s">
        <v>58</v>
      </c>
      <c r="D88" s="23">
        <f>25*6000</f>
        <v>150000</v>
      </c>
      <c r="E88" s="37">
        <f t="shared" si="10"/>
        <v>202.70270270270271</v>
      </c>
      <c r="F88" s="22">
        <f>E88/26</f>
        <v>7.7962577962577964</v>
      </c>
      <c r="G88" s="45">
        <f t="shared" si="11"/>
        <v>5769.2307692307695</v>
      </c>
    </row>
    <row r="89" spans="2:7" ht="25.5">
      <c r="B89" s="1">
        <f t="shared" si="8"/>
        <v>86</v>
      </c>
      <c r="C89" s="25" t="s">
        <v>59</v>
      </c>
      <c r="D89" s="23">
        <f>2*6000</f>
        <v>12000</v>
      </c>
      <c r="E89" s="37">
        <f t="shared" si="10"/>
        <v>16.216216216216218</v>
      </c>
      <c r="F89" s="22">
        <f>E89/26</f>
        <v>0.62370062370062374</v>
      </c>
      <c r="G89" s="45">
        <f t="shared" si="11"/>
        <v>461.53846153846155</v>
      </c>
    </row>
    <row r="90" spans="2:7">
      <c r="B90" s="1">
        <f t="shared" si="8"/>
        <v>87</v>
      </c>
      <c r="C90" s="25" t="s">
        <v>42</v>
      </c>
      <c r="D90" s="23">
        <f>15*6000</f>
        <v>90000</v>
      </c>
      <c r="E90" s="37">
        <f t="shared" si="10"/>
        <v>121.62162162162163</v>
      </c>
      <c r="F90" s="22">
        <f>E90/26</f>
        <v>4.6777546777546783</v>
      </c>
      <c r="G90" s="45">
        <f t="shared" si="11"/>
        <v>3461.5384615384619</v>
      </c>
    </row>
    <row r="91" spans="2:7" ht="25.5">
      <c r="B91" s="1">
        <f t="shared" si="8"/>
        <v>88</v>
      </c>
      <c r="C91" s="25" t="s">
        <v>43</v>
      </c>
      <c r="D91" s="26">
        <f>10*6000+1*J14</f>
        <v>60000</v>
      </c>
      <c r="E91" s="37">
        <f t="shared" si="10"/>
        <v>81.081081081081081</v>
      </c>
      <c r="F91" s="22">
        <f>E91/26</f>
        <v>3.1185031185031185</v>
      </c>
      <c r="G91" s="45">
        <f t="shared" si="11"/>
        <v>2307.6923076923076</v>
      </c>
    </row>
    <row r="92" spans="2:7">
      <c r="B92" s="1">
        <f t="shared" si="8"/>
        <v>89</v>
      </c>
      <c r="C92" s="25">
        <v>4250</v>
      </c>
      <c r="D92" s="24">
        <f t="shared" si="9"/>
        <v>4250</v>
      </c>
      <c r="E92" s="37">
        <f t="shared" si="10"/>
        <v>5.743243243243243</v>
      </c>
      <c r="F92" s="22">
        <f>E92</f>
        <v>5.743243243243243</v>
      </c>
      <c r="G92" s="45">
        <f t="shared" si="11"/>
        <v>4250</v>
      </c>
    </row>
    <row r="93" spans="2:7" hidden="1">
      <c r="B93" s="1">
        <f t="shared" si="8"/>
        <v>90</v>
      </c>
      <c r="C93" s="25" t="s">
        <v>1</v>
      </c>
      <c r="D93" s="24" t="str">
        <f t="shared" si="9"/>
        <v>N/A</v>
      </c>
      <c r="E93" s="37" t="e">
        <f t="shared" si="10"/>
        <v>#VALUE!</v>
      </c>
      <c r="F93" s="22" t="s">
        <v>1</v>
      </c>
      <c r="G93" s="45" t="s">
        <v>1</v>
      </c>
    </row>
    <row r="94" spans="2:7">
      <c r="B94" s="1">
        <v>91</v>
      </c>
      <c r="C94" s="22">
        <v>3000</v>
      </c>
      <c r="D94" s="23">
        <f t="shared" si="9"/>
        <v>3000</v>
      </c>
      <c r="E94" s="37">
        <f t="shared" si="10"/>
        <v>4.0540540540540544</v>
      </c>
      <c r="F94" s="22">
        <f>E94</f>
        <v>4.0540540540540544</v>
      </c>
      <c r="G94" s="45">
        <f t="shared" si="11"/>
        <v>3000.0000000000005</v>
      </c>
    </row>
    <row r="95" spans="2:7">
      <c r="B95" s="1">
        <f t="shared" si="8"/>
        <v>92</v>
      </c>
      <c r="C95" s="22">
        <v>3000</v>
      </c>
      <c r="D95" s="23">
        <f t="shared" si="9"/>
        <v>3000</v>
      </c>
      <c r="E95" s="37">
        <f t="shared" si="10"/>
        <v>4.0540540540540544</v>
      </c>
      <c r="F95" s="22">
        <f>E95</f>
        <v>4.0540540540540544</v>
      </c>
      <c r="G95" s="45">
        <f t="shared" si="11"/>
        <v>3000.0000000000005</v>
      </c>
    </row>
    <row r="96" spans="2:7">
      <c r="B96" s="1">
        <f t="shared" si="8"/>
        <v>93</v>
      </c>
      <c r="C96" s="22">
        <v>1500</v>
      </c>
      <c r="D96" s="23">
        <f t="shared" si="9"/>
        <v>1500</v>
      </c>
      <c r="E96" s="37">
        <f t="shared" si="10"/>
        <v>2.0270270270270272</v>
      </c>
      <c r="F96" s="22">
        <f>E96</f>
        <v>2.0270270270270272</v>
      </c>
      <c r="G96" s="45">
        <f t="shared" si="11"/>
        <v>1500.0000000000002</v>
      </c>
    </row>
    <row r="97" spans="2:7">
      <c r="B97" s="1">
        <f t="shared" si="8"/>
        <v>94</v>
      </c>
      <c r="C97" s="22">
        <v>80000</v>
      </c>
      <c r="D97" s="23">
        <f t="shared" si="9"/>
        <v>80000</v>
      </c>
      <c r="E97" s="37">
        <f t="shared" si="10"/>
        <v>108.10810810810811</v>
      </c>
      <c r="F97" s="22">
        <f>E97</f>
        <v>108.10810810810811</v>
      </c>
      <c r="G97" s="45">
        <f t="shared" si="11"/>
        <v>80000</v>
      </c>
    </row>
    <row r="98" spans="2:7">
      <c r="B98" s="1">
        <f t="shared" si="8"/>
        <v>95</v>
      </c>
      <c r="C98" s="25" t="s">
        <v>44</v>
      </c>
      <c r="D98" s="23">
        <f>1*6000</f>
        <v>6000</v>
      </c>
      <c r="E98" s="37">
        <f t="shared" si="10"/>
        <v>8.1081081081081088</v>
      </c>
      <c r="F98" s="22">
        <f t="shared" ref="F98:F103" si="13">E98/26</f>
        <v>0.31185031185031187</v>
      </c>
      <c r="G98" s="45">
        <f t="shared" si="11"/>
        <v>230.76923076923077</v>
      </c>
    </row>
    <row r="99" spans="2:7" ht="38.25">
      <c r="B99" s="1">
        <f t="shared" si="8"/>
        <v>96</v>
      </c>
      <c r="C99" s="25" t="s">
        <v>78</v>
      </c>
      <c r="D99" s="23">
        <f>2*6000+1*28000+1.5*40000</f>
        <v>100000</v>
      </c>
      <c r="E99" s="37">
        <f t="shared" si="10"/>
        <v>135.13513513513513</v>
      </c>
      <c r="F99" s="22">
        <f t="shared" si="13"/>
        <v>5.1975051975051976</v>
      </c>
      <c r="G99" s="45">
        <f t="shared" si="11"/>
        <v>3846.1538461538462</v>
      </c>
    </row>
    <row r="100" spans="2:7" ht="25.5">
      <c r="B100" s="1">
        <f t="shared" si="8"/>
        <v>97</v>
      </c>
      <c r="C100" s="25" t="s">
        <v>46</v>
      </c>
      <c r="D100" s="23">
        <f>5*6000+5*40000+1.7*28000</f>
        <v>277600</v>
      </c>
      <c r="E100" s="37">
        <f t="shared" si="10"/>
        <v>375.13513513513516</v>
      </c>
      <c r="F100" s="22">
        <f t="shared" si="13"/>
        <v>14.428274428274429</v>
      </c>
      <c r="G100" s="45">
        <f t="shared" si="11"/>
        <v>10676.923076923078</v>
      </c>
    </row>
    <row r="101" spans="2:7" ht="25.5">
      <c r="B101" s="1">
        <f t="shared" si="8"/>
        <v>98</v>
      </c>
      <c r="C101" s="25" t="s">
        <v>47</v>
      </c>
      <c r="D101" s="23">
        <f>10*6000+4*40000</f>
        <v>220000</v>
      </c>
      <c r="E101" s="37">
        <f t="shared" si="10"/>
        <v>297.29729729729729</v>
      </c>
      <c r="F101" s="22">
        <f t="shared" si="13"/>
        <v>11.434511434511434</v>
      </c>
      <c r="G101" s="45">
        <f t="shared" si="11"/>
        <v>8461.538461538461</v>
      </c>
    </row>
    <row r="102" spans="2:7" ht="25.5">
      <c r="B102" s="1">
        <f t="shared" si="8"/>
        <v>99</v>
      </c>
      <c r="C102" s="25" t="s">
        <v>48</v>
      </c>
      <c r="D102" s="23">
        <f>1*28000+5*6000+1*40000</f>
        <v>98000</v>
      </c>
      <c r="E102" s="37">
        <f t="shared" si="10"/>
        <v>132.43243243243242</v>
      </c>
      <c r="F102" s="22">
        <f t="shared" si="13"/>
        <v>5.0935550935550928</v>
      </c>
      <c r="G102" s="45">
        <f t="shared" si="11"/>
        <v>3769.2307692307686</v>
      </c>
    </row>
    <row r="103" spans="2:7" ht="25.5">
      <c r="B103" s="1">
        <f t="shared" si="8"/>
        <v>100</v>
      </c>
      <c r="C103" s="25" t="s">
        <v>49</v>
      </c>
      <c r="D103" s="23">
        <f>0.5*28000+3*6000+5*40000</f>
        <v>232000</v>
      </c>
      <c r="E103" s="37">
        <f t="shared" si="10"/>
        <v>313.51351351351349</v>
      </c>
      <c r="F103" s="22">
        <f t="shared" si="13"/>
        <v>12.058212058212057</v>
      </c>
      <c r="G103" s="45">
        <f t="shared" si="11"/>
        <v>8923.076923076922</v>
      </c>
    </row>
    <row r="104" spans="2:7" hidden="1">
      <c r="B104" s="14">
        <f t="shared" si="8"/>
        <v>101</v>
      </c>
      <c r="C104" s="27"/>
      <c r="D104" s="21"/>
      <c r="E104" s="37"/>
      <c r="F104" s="21"/>
      <c r="G104" s="47"/>
    </row>
    <row r="105" spans="2:7" hidden="1">
      <c r="B105" s="1">
        <f t="shared" si="8"/>
        <v>102</v>
      </c>
      <c r="C105" s="28"/>
      <c r="D105" s="21"/>
      <c r="E105" s="37"/>
      <c r="F105" s="21"/>
      <c r="G105" s="47"/>
    </row>
    <row r="106" spans="2:7" hidden="1">
      <c r="B106" s="1">
        <f t="shared" si="8"/>
        <v>103</v>
      </c>
      <c r="C106" s="28"/>
      <c r="D106" s="21"/>
      <c r="E106" s="37"/>
      <c r="F106" s="21"/>
      <c r="G106" s="47"/>
    </row>
    <row r="107" spans="2:7" hidden="1">
      <c r="B107" s="1">
        <f t="shared" si="8"/>
        <v>104</v>
      </c>
      <c r="C107" s="28"/>
      <c r="D107" s="21"/>
      <c r="E107" s="37"/>
      <c r="F107" s="21"/>
      <c r="G107" s="47"/>
    </row>
    <row r="108" spans="2:7" hidden="1">
      <c r="B108" s="1">
        <f t="shared" si="8"/>
        <v>105</v>
      </c>
      <c r="C108" s="28"/>
      <c r="D108" s="21"/>
      <c r="E108" s="37"/>
      <c r="F108" s="21"/>
      <c r="G108" s="47"/>
    </row>
    <row r="109" spans="2:7" hidden="1">
      <c r="B109" s="1">
        <f t="shared" si="8"/>
        <v>106</v>
      </c>
      <c r="C109" s="28"/>
      <c r="D109" s="21"/>
      <c r="E109" s="37"/>
      <c r="F109" s="21"/>
      <c r="G109" s="47"/>
    </row>
    <row r="110" spans="2:7" hidden="1">
      <c r="B110" s="1">
        <f t="shared" si="8"/>
        <v>107</v>
      </c>
      <c r="C110" s="28"/>
      <c r="D110" s="21"/>
      <c r="E110" s="37"/>
      <c r="F110" s="21"/>
      <c r="G110" s="47"/>
    </row>
    <row r="111" spans="2:7">
      <c r="B111" s="1">
        <v>108</v>
      </c>
      <c r="C111" s="28">
        <v>4250</v>
      </c>
      <c r="D111" s="21">
        <f>C111</f>
        <v>4250</v>
      </c>
      <c r="E111" s="37">
        <f>D111/740</f>
        <v>5.743243243243243</v>
      </c>
      <c r="F111" s="21">
        <f>E111</f>
        <v>5.743243243243243</v>
      </c>
      <c r="G111" s="45">
        <f>F111*740</f>
        <v>4250</v>
      </c>
    </row>
    <row r="112" spans="2:7" ht="25.5">
      <c r="B112" s="1">
        <f t="shared" si="8"/>
        <v>109</v>
      </c>
      <c r="C112" s="28" t="s">
        <v>43</v>
      </c>
      <c r="D112" s="22">
        <f>10*6000+1*56610</f>
        <v>116610</v>
      </c>
      <c r="E112" s="37">
        <f>D112/740</f>
        <v>157.58108108108109</v>
      </c>
      <c r="F112" s="29">
        <f>E112/26</f>
        <v>6.0608108108108114</v>
      </c>
      <c r="G112" s="45">
        <f>F112*740</f>
        <v>4485</v>
      </c>
    </row>
    <row r="113" spans="2:7">
      <c r="B113" s="1">
        <f t="shared" si="8"/>
        <v>110</v>
      </c>
      <c r="C113" s="28" t="s">
        <v>42</v>
      </c>
      <c r="D113" s="22">
        <f>15*6000</f>
        <v>90000</v>
      </c>
      <c r="E113" s="37">
        <f>D113/740</f>
        <v>121.62162162162163</v>
      </c>
      <c r="F113" s="29">
        <f>E113/26</f>
        <v>4.6777546777546783</v>
      </c>
      <c r="G113" s="45">
        <f>F113*740</f>
        <v>3461.5384615384619</v>
      </c>
    </row>
    <row r="114" spans="2:7" ht="25.5">
      <c r="B114" s="1">
        <f t="shared" si="8"/>
        <v>111</v>
      </c>
      <c r="C114" s="28" t="s">
        <v>59</v>
      </c>
      <c r="D114" s="22">
        <f>2*6000</f>
        <v>12000</v>
      </c>
      <c r="E114" s="37">
        <f>D114/740</f>
        <v>16.216216216216218</v>
      </c>
      <c r="F114" s="29">
        <f>E114/26</f>
        <v>0.62370062370062374</v>
      </c>
      <c r="G114" s="45">
        <f>F114*740</f>
        <v>461.53846153846155</v>
      </c>
    </row>
    <row r="115" spans="2:7">
      <c r="B115" s="1">
        <f t="shared" si="8"/>
        <v>112</v>
      </c>
      <c r="C115" s="28" t="s">
        <v>60</v>
      </c>
      <c r="D115" s="22">
        <f>25*6000</f>
        <v>150000</v>
      </c>
      <c r="E115" s="37">
        <f>D115/740</f>
        <v>202.70270270270271</v>
      </c>
      <c r="F115" s="29">
        <f>E115/26</f>
        <v>7.7962577962577964</v>
      </c>
      <c r="G115" s="45">
        <f>F115*740</f>
        <v>5769.2307692307695</v>
      </c>
    </row>
    <row r="116" spans="2:7" hidden="1">
      <c r="B116" s="1">
        <f t="shared" si="8"/>
        <v>113</v>
      </c>
      <c r="C116" s="28" t="s">
        <v>0</v>
      </c>
      <c r="D116" s="21" t="s">
        <v>1</v>
      </c>
      <c r="E116" s="37" t="s">
        <v>1</v>
      </c>
      <c r="F116" s="21" t="s">
        <v>1</v>
      </c>
      <c r="G116" s="47" t="s">
        <v>1</v>
      </c>
    </row>
    <row r="117" spans="2:7">
      <c r="B117" s="1">
        <v>114</v>
      </c>
      <c r="C117" s="28" t="s">
        <v>61</v>
      </c>
      <c r="D117" s="22">
        <f>6*6000</f>
        <v>36000</v>
      </c>
      <c r="E117" s="37">
        <f>D117/740</f>
        <v>48.648648648648646</v>
      </c>
      <c r="F117" s="29">
        <f>E117/26</f>
        <v>1.871101871101871</v>
      </c>
      <c r="G117" s="48">
        <f>F117*740</f>
        <v>1384.6153846153845</v>
      </c>
    </row>
    <row r="118" spans="2:7">
      <c r="B118" s="1">
        <f t="shared" si="8"/>
        <v>115</v>
      </c>
      <c r="C118" s="28" t="s">
        <v>41</v>
      </c>
      <c r="D118" s="22">
        <f>3*6000</f>
        <v>18000</v>
      </c>
      <c r="E118" s="37">
        <f>D118/740</f>
        <v>24.324324324324323</v>
      </c>
      <c r="F118" s="29">
        <f>E118/26</f>
        <v>0.93555093555093549</v>
      </c>
      <c r="G118" s="48">
        <f>F118*740</f>
        <v>692.30769230769226</v>
      </c>
    </row>
    <row r="119" spans="2:7" hidden="1">
      <c r="B119" s="1">
        <f t="shared" si="8"/>
        <v>116</v>
      </c>
      <c r="C119" s="28" t="s">
        <v>1</v>
      </c>
      <c r="D119" s="21" t="s">
        <v>1</v>
      </c>
      <c r="E119" s="37" t="s">
        <v>1</v>
      </c>
      <c r="F119" s="21" t="s">
        <v>1</v>
      </c>
      <c r="G119" s="47" t="s">
        <v>1</v>
      </c>
    </row>
    <row r="120" spans="2:7">
      <c r="B120" s="1">
        <v>117</v>
      </c>
      <c r="C120" s="28">
        <v>3000</v>
      </c>
      <c r="D120" s="22">
        <f>C120</f>
        <v>3000</v>
      </c>
      <c r="E120" s="38">
        <f t="shared" ref="E120:E129" si="14">D120/740</f>
        <v>4.0540540540540544</v>
      </c>
      <c r="F120" s="22">
        <f>E120</f>
        <v>4.0540540540540544</v>
      </c>
      <c r="G120" s="45">
        <f t="shared" ref="G120:G129" si="15">F120*740</f>
        <v>3000.0000000000005</v>
      </c>
    </row>
    <row r="121" spans="2:7">
      <c r="B121" s="1">
        <f t="shared" si="8"/>
        <v>118</v>
      </c>
      <c r="C121" s="28">
        <v>3000</v>
      </c>
      <c r="D121" s="22">
        <f>C121</f>
        <v>3000</v>
      </c>
      <c r="E121" s="38">
        <f t="shared" si="14"/>
        <v>4.0540540540540544</v>
      </c>
      <c r="F121" s="22">
        <f>E121</f>
        <v>4.0540540540540544</v>
      </c>
      <c r="G121" s="45">
        <f t="shared" si="15"/>
        <v>3000.0000000000005</v>
      </c>
    </row>
    <row r="122" spans="2:7">
      <c r="B122" s="1">
        <f t="shared" si="8"/>
        <v>119</v>
      </c>
      <c r="C122" s="28">
        <v>1500</v>
      </c>
      <c r="D122" s="22">
        <f>C122</f>
        <v>1500</v>
      </c>
      <c r="E122" s="38">
        <f t="shared" si="14"/>
        <v>2.0270270270270272</v>
      </c>
      <c r="F122" s="22">
        <f>E122</f>
        <v>2.0270270270270272</v>
      </c>
      <c r="G122" s="45">
        <f t="shared" si="15"/>
        <v>1500.0000000000002</v>
      </c>
    </row>
    <row r="123" spans="2:7" ht="25.5">
      <c r="B123" s="1">
        <f t="shared" si="8"/>
        <v>120</v>
      </c>
      <c r="C123" s="28" t="s">
        <v>46</v>
      </c>
      <c r="D123" s="22">
        <f>5*6000+5*40000+1.3*28000</f>
        <v>266400</v>
      </c>
      <c r="E123" s="37">
        <f t="shared" si="14"/>
        <v>360</v>
      </c>
      <c r="F123" s="29">
        <f>E123/26</f>
        <v>13.846153846153847</v>
      </c>
      <c r="G123" s="48">
        <f t="shared" si="15"/>
        <v>10246.153846153846</v>
      </c>
    </row>
    <row r="124" spans="2:7" ht="25.5">
      <c r="B124" s="1">
        <f t="shared" si="8"/>
        <v>121</v>
      </c>
      <c r="C124" s="28" t="s">
        <v>49</v>
      </c>
      <c r="D124" s="22">
        <f>0.5*28000+3*6000+5*40000</f>
        <v>232000</v>
      </c>
      <c r="E124" s="37">
        <f t="shared" si="14"/>
        <v>313.51351351351349</v>
      </c>
      <c r="F124" s="29">
        <f>E124/26</f>
        <v>12.058212058212057</v>
      </c>
      <c r="G124" s="48">
        <f t="shared" si="15"/>
        <v>8923.076923076922</v>
      </c>
    </row>
    <row r="125" spans="2:7">
      <c r="B125" s="1">
        <f t="shared" si="8"/>
        <v>122</v>
      </c>
      <c r="C125" s="28">
        <v>80000</v>
      </c>
      <c r="D125" s="22">
        <f>C125</f>
        <v>80000</v>
      </c>
      <c r="E125" s="37">
        <f t="shared" si="14"/>
        <v>108.10810810810811</v>
      </c>
      <c r="F125" s="29">
        <f>E125</f>
        <v>108.10810810810811</v>
      </c>
      <c r="G125" s="48">
        <f t="shared" si="15"/>
        <v>80000</v>
      </c>
    </row>
    <row r="126" spans="2:7">
      <c r="B126" s="1">
        <f t="shared" si="8"/>
        <v>123</v>
      </c>
      <c r="C126" s="28" t="s">
        <v>44</v>
      </c>
      <c r="D126" s="22">
        <f>1*6000</f>
        <v>6000</v>
      </c>
      <c r="E126" s="37">
        <f t="shared" si="14"/>
        <v>8.1081081081081088</v>
      </c>
      <c r="F126" s="29">
        <f>E126/26</f>
        <v>0.31185031185031187</v>
      </c>
      <c r="G126" s="48">
        <f t="shared" si="15"/>
        <v>230.76923076923077</v>
      </c>
    </row>
    <row r="127" spans="2:7" ht="25.5">
      <c r="B127" s="1">
        <f t="shared" si="8"/>
        <v>124</v>
      </c>
      <c r="C127" s="28" t="s">
        <v>45</v>
      </c>
      <c r="D127" s="22">
        <f>2*6000+0.7*28000+1.7*40000</f>
        <v>99600</v>
      </c>
      <c r="E127" s="37">
        <f t="shared" si="14"/>
        <v>134.59459459459458</v>
      </c>
      <c r="F127" s="29">
        <f>E127/26</f>
        <v>5.1767151767151764</v>
      </c>
      <c r="G127" s="48">
        <f t="shared" si="15"/>
        <v>3830.7692307692305</v>
      </c>
    </row>
    <row r="128" spans="2:7" ht="25.5">
      <c r="B128" s="1">
        <f t="shared" si="8"/>
        <v>125</v>
      </c>
      <c r="C128" s="28" t="s">
        <v>47</v>
      </c>
      <c r="D128" s="22">
        <f>10*6000+4*40000</f>
        <v>220000</v>
      </c>
      <c r="E128" s="37">
        <f t="shared" si="14"/>
        <v>297.29729729729729</v>
      </c>
      <c r="F128" s="29">
        <f>E128/26</f>
        <v>11.434511434511434</v>
      </c>
      <c r="G128" s="48">
        <f t="shared" si="15"/>
        <v>8461.538461538461</v>
      </c>
    </row>
    <row r="129" spans="2:7" ht="25.5">
      <c r="B129" s="1">
        <f t="shared" si="8"/>
        <v>126</v>
      </c>
      <c r="C129" s="28" t="s">
        <v>48</v>
      </c>
      <c r="D129" s="22">
        <f>28000*3+5*6000+1*40000</f>
        <v>154000</v>
      </c>
      <c r="E129" s="37">
        <f t="shared" si="14"/>
        <v>208.1081081081081</v>
      </c>
      <c r="F129" s="29">
        <f>E129/26</f>
        <v>8.004158004158004</v>
      </c>
      <c r="G129" s="48">
        <f t="shared" si="15"/>
        <v>5923.0769230769229</v>
      </c>
    </row>
  </sheetData>
  <mergeCells count="2">
    <mergeCell ref="B2:G2"/>
    <mergeCell ref="J8:L8"/>
  </mergeCells>
  <hyperlinks>
    <hyperlink ref="L30" r:id="rId1"/>
    <hyperlink ref="L32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TableS1</vt:lpstr>
      <vt:lpstr>Table 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Maganga</dc:creator>
  <cp:lastModifiedBy>POLY MINING DEPT</cp:lastModifiedBy>
  <cp:lastPrinted>2020-12-30T08:19:51Z</cp:lastPrinted>
  <dcterms:created xsi:type="dcterms:W3CDTF">2019-07-12T15:27:41Z</dcterms:created>
  <dcterms:modified xsi:type="dcterms:W3CDTF">2021-02-18T11:19:07Z</dcterms:modified>
</cp:coreProperties>
</file>